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<sst xmlns="http://schemas.openxmlformats.org/spreadsheetml/2006/main" count="26" uniqueCount="26">
  <si>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Note 1 - Idrætsforeninger</t>
  </si>
  <si>
    <t xml:space="preserve">                                 Resultat 1/1-31/12 2015</t>
  </si>
  <si>
    <t>Fodbold</t>
  </si>
  <si>
    <t>Badminton</t>
  </si>
  <si>
    <t>Gymnastik</t>
  </si>
  <si>
    <t>Skydning</t>
  </si>
  <si>
    <t>Senior Motion</t>
  </si>
  <si>
    <t>Tennis</t>
  </si>
  <si>
    <t>Total</t>
  </si>
  <si>
    <t>Ændring</t>
  </si>
  <si>
    <t>Indtægter</t>
  </si>
  <si>
    <t>Kontingenter</t>
  </si>
  <si>
    <t>Efterårsfesten</t>
  </si>
  <si>
    <t>Øvrige indtægter</t>
  </si>
  <si>
    <t>Indtægter i alt</t>
  </si>
  <si>
    <t>Udgifter</t>
  </si>
  <si>
    <t>Turnering/stævner</t>
  </si>
  <si>
    <t>Køb sportsudstyr</t>
  </si>
  <si>
    <t>Dommerhonorar</t>
  </si>
  <si>
    <t>Kørsel</t>
  </si>
  <si>
    <t>Møder/forplejning</t>
  </si>
  <si>
    <t>Øvrige udgifter</t>
  </si>
  <si>
    <t>Udgifter i alt</t>
  </si>
  <si>
    <t>Resultat</t>
  </si>
  <si>
    <t>Budget 2015</t>
  </si>
  <si>
    <t>Budget 2016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</si>
</sst>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* #,##0.00_);_(* \(#,##0.00\);_(* \-??_);_(@_)"/>
    <numFmt numFmtId="165" formatCode="_(* #,##0_);_(* \(#,##0\);_(* \-??_);_(@_)"/>
  </numFmts>
  <fonts count="3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2" xfId="39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1" fillId="0" borderId="0" xfId="39" applyNumberFormat="1" applyFont="1" applyFill="1" applyBorder="1" applyAlignment="1" applyProtection="1">
      <alignment/>
      <protection/>
    </xf>
    <xf numFmtId="165" fontId="1" fillId="0" borderId="11" xfId="39" applyNumberFormat="1" applyFont="1" applyFill="1" applyBorder="1" applyAlignment="1" applyProtection="1">
      <alignment/>
      <protection/>
    </xf>
    <xf numFmtId="165" fontId="2" fillId="0" borderId="0" xfId="39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39" applyNumberFormat="1" applyFont="1" applyFill="1" applyBorder="1" applyAlignment="1" applyProtection="1">
      <alignment/>
      <protection/>
    </xf>
    <xf numFmtId="3" fontId="1" fillId="0" borderId="13" xfId="39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39" applyNumberFormat="1" applyFont="1" applyFill="1" applyBorder="1" applyAlignment="1" applyProtection="1">
      <alignment/>
      <protection/>
    </xf>
    <xf numFmtId="3" fontId="1" fillId="0" borderId="14" xfId="39" applyNumberFormat="1" applyFont="1" applyFill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1" xfId="39" applyNumberFormat="1" applyFont="1" applyFill="1" applyBorder="1" applyAlignment="1" applyProtection="1">
      <alignment/>
      <protection/>
    </xf>
    <xf numFmtId="3" fontId="2" fillId="0" borderId="13" xfId="39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39" applyNumberFormat="1" applyFont="1" applyFill="1" applyBorder="1" applyAlignment="1" applyProtection="1">
      <alignment/>
      <protection/>
    </xf>
    <xf numFmtId="165" fontId="1" fillId="0" borderId="13" xfId="39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39" applyNumberFormat="1" applyFont="1" applyFill="1" applyBorder="1" applyAlignment="1" applyProtection="1">
      <alignment/>
      <protection/>
    </xf>
    <xf numFmtId="3" fontId="2" fillId="0" borderId="16" xfId="39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165" fontId="2" fillId="0" borderId="0" xfId="39" applyNumberFormat="1" applyFont="1" applyFill="1" applyBorder="1" applyAlignment="1" applyProtection="1">
      <alignment/>
      <protection/>
    </xf>
    <xf numFmtId="165" fontId="1" fillId="0" borderId="0" xfId="39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39" applyNumberFormat="1" applyFont="1" applyFill="1" applyBorder="1" applyAlignment="1" applyProtection="1">
      <alignment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poteker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106" zoomScaleNormal="106" zoomScalePageLayoutView="0" workbookViewId="0" topLeftCell="A4">
      <selection activeCell="H35" sqref="H35"/>
    </sheetView>
  </sheetViews>
  <sheetFormatPr defaultColWidth="11.57421875" defaultRowHeight="12.75"/>
  <cols>
    <col min="1" max="1" width="3.7109375" style="1" customWidth="1"/>
    <col min="2" max="2" width="13.00390625" style="1" customWidth="1"/>
    <col min="3" max="3" width="8.28125" style="1" customWidth="1"/>
    <col min="4" max="4" width="7.8515625" style="1" customWidth="1"/>
    <col min="5" max="8" width="8.00390625" style="1" customWidth="1"/>
    <col min="9" max="10" width="7.8515625" style="1" customWidth="1"/>
    <col min="11" max="11" width="9.57421875" style="1" customWidth="1"/>
    <col min="12" max="14" width="8.00390625" style="1" customWidth="1"/>
    <col min="15" max="17" width="8.57421875" style="1" customWidth="1"/>
    <col min="18" max="255" width="9.00390625" style="1" customWidth="1"/>
    <col min="256" max="16384" width="11.57421875" style="1" customWidth="1"/>
  </cols>
  <sheetData>
    <row r="1" spans="8:16" ht="11.25">
      <c r="H1" s="1" t="s">
        <v>0</v>
      </c>
      <c r="N1" s="2"/>
      <c r="O1" s="2"/>
      <c r="P1" s="2"/>
    </row>
    <row r="2" spans="2:17" ht="11.25">
      <c r="B2" s="2"/>
      <c r="C2" s="2"/>
      <c r="D2" s="2"/>
      <c r="E2" s="2"/>
      <c r="F2" s="2"/>
      <c r="G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11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25" ht="11.25">
      <c r="B4" s="4"/>
      <c r="C4" s="5" t="s">
        <v>2</v>
      </c>
      <c r="D4" s="6"/>
      <c r="E4" s="5" t="s">
        <v>3</v>
      </c>
      <c r="F4" s="6"/>
      <c r="G4" s="5" t="s">
        <v>4</v>
      </c>
      <c r="H4" s="6"/>
      <c r="I4" s="5" t="s">
        <v>5</v>
      </c>
      <c r="J4" s="6"/>
      <c r="K4" s="5" t="s">
        <v>6</v>
      </c>
      <c r="L4" s="6"/>
      <c r="M4" s="5" t="s">
        <v>7</v>
      </c>
      <c r="N4" s="6"/>
      <c r="O4" s="5" t="s">
        <v>8</v>
      </c>
      <c r="P4" s="6"/>
      <c r="Q4" s="5"/>
      <c r="R4" s="7"/>
      <c r="S4" s="7"/>
      <c r="T4" s="7"/>
      <c r="U4" s="7"/>
      <c r="V4" s="7"/>
      <c r="W4" s="7"/>
      <c r="X4" s="7"/>
      <c r="Y4" s="7"/>
    </row>
    <row r="5" spans="3:25" s="8" customFormat="1" ht="12.75" customHeight="1">
      <c r="C5" s="9">
        <v>2015</v>
      </c>
      <c r="D5" s="9">
        <v>2014</v>
      </c>
      <c r="E5" s="9">
        <v>2015</v>
      </c>
      <c r="F5" s="10">
        <v>2014</v>
      </c>
      <c r="G5" s="9">
        <v>2015</v>
      </c>
      <c r="H5" s="9">
        <v>2014</v>
      </c>
      <c r="I5" s="9">
        <v>2015</v>
      </c>
      <c r="J5" s="10">
        <v>2014</v>
      </c>
      <c r="K5" s="9">
        <v>2015</v>
      </c>
      <c r="L5" s="9">
        <v>2014</v>
      </c>
      <c r="M5" s="9">
        <v>2015</v>
      </c>
      <c r="N5" s="10">
        <v>2014</v>
      </c>
      <c r="O5" s="9">
        <v>2015</v>
      </c>
      <c r="P5" s="11">
        <v>2014</v>
      </c>
      <c r="Q5" s="9" t="s">
        <v>9</v>
      </c>
      <c r="R5" s="12"/>
      <c r="S5" s="12"/>
      <c r="T5" s="12"/>
      <c r="U5" s="12"/>
      <c r="V5" s="12"/>
      <c r="W5" s="12"/>
      <c r="X5" s="12"/>
      <c r="Y5" s="12"/>
    </row>
    <row r="6" spans="2:25" ht="12.75" customHeight="1">
      <c r="B6" s="2" t="s">
        <v>10</v>
      </c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5"/>
      <c r="P6" s="16"/>
      <c r="Q6" s="15"/>
      <c r="R6" s="7"/>
      <c r="S6" s="7"/>
      <c r="T6" s="7"/>
      <c r="U6" s="7"/>
      <c r="V6" s="7"/>
      <c r="W6" s="7"/>
      <c r="X6" s="7"/>
      <c r="Y6" s="7"/>
    </row>
    <row r="7" spans="2:25" s="17" customFormat="1" ht="12.75" customHeight="1">
      <c r="B7" s="17" t="s">
        <v>11</v>
      </c>
      <c r="C7" s="18">
        <f>101350+3750</f>
        <v>105100</v>
      </c>
      <c r="D7" s="19">
        <v>123360</v>
      </c>
      <c r="E7" s="18">
        <v>47925</v>
      </c>
      <c r="F7" s="19">
        <v>60390</v>
      </c>
      <c r="G7" s="18">
        <f>178255+6120</f>
        <v>184375</v>
      </c>
      <c r="H7" s="19">
        <v>156670</v>
      </c>
      <c r="I7" s="18">
        <v>64750</v>
      </c>
      <c r="J7" s="20">
        <v>58100</v>
      </c>
      <c r="K7" s="18">
        <v>12475</v>
      </c>
      <c r="L7" s="19">
        <v>7990</v>
      </c>
      <c r="M7" s="18">
        <v>18460</v>
      </c>
      <c r="N7" s="20">
        <v>16765</v>
      </c>
      <c r="O7" s="18">
        <f aca="true" t="shared" si="0" ref="O7:P9">C7+E7+G7+I7+K7+M7</f>
        <v>433085</v>
      </c>
      <c r="P7" s="19">
        <f t="shared" si="0"/>
        <v>423275</v>
      </c>
      <c r="Q7" s="21">
        <f>SUM(O7-P7)</f>
        <v>9810</v>
      </c>
      <c r="R7" s="22"/>
      <c r="S7" s="1"/>
      <c r="T7" s="22"/>
      <c r="U7" s="22"/>
      <c r="V7" s="22"/>
      <c r="W7" s="22"/>
      <c r="X7" s="22"/>
      <c r="Y7" s="22"/>
    </row>
    <row r="8" spans="2:25" s="17" customFormat="1" ht="12.75" customHeight="1">
      <c r="B8" s="17" t="s">
        <v>12</v>
      </c>
      <c r="C8" s="18">
        <v>5540</v>
      </c>
      <c r="D8" s="19">
        <v>6500</v>
      </c>
      <c r="E8" s="18">
        <v>1735</v>
      </c>
      <c r="F8" s="19">
        <v>2000</v>
      </c>
      <c r="G8" s="18">
        <v>12255</v>
      </c>
      <c r="H8" s="19">
        <v>5000</v>
      </c>
      <c r="I8" s="18">
        <v>2465</v>
      </c>
      <c r="J8" s="20">
        <v>3500</v>
      </c>
      <c r="K8" s="18"/>
      <c r="L8" s="19"/>
      <c r="M8" s="18">
        <v>1005</v>
      </c>
      <c r="N8" s="20">
        <v>800</v>
      </c>
      <c r="O8" s="18">
        <f t="shared" si="0"/>
        <v>23000</v>
      </c>
      <c r="P8" s="19">
        <f t="shared" si="0"/>
        <v>17800</v>
      </c>
      <c r="Q8" s="21">
        <f>SUM(O8-P8)</f>
        <v>5200</v>
      </c>
      <c r="R8" s="22"/>
      <c r="S8" s="22"/>
      <c r="T8" s="22"/>
      <c r="U8" s="22"/>
      <c r="V8" s="22"/>
      <c r="W8" s="22"/>
      <c r="X8" s="22"/>
      <c r="Y8" s="22"/>
    </row>
    <row r="9" spans="1:23" s="23" customFormat="1" ht="12.75" customHeight="1">
      <c r="A9" s="22"/>
      <c r="B9" s="23" t="s">
        <v>13</v>
      </c>
      <c r="C9" s="24">
        <v>94152.8</v>
      </c>
      <c r="D9" s="25">
        <f>124689-6500</f>
        <v>118189</v>
      </c>
      <c r="E9" s="24">
        <v>2350</v>
      </c>
      <c r="F9" s="25">
        <v>2000</v>
      </c>
      <c r="G9" s="24">
        <f>11540+2685+13609+25000+17155+1427+-12255</f>
        <v>59161</v>
      </c>
      <c r="H9" s="25">
        <v>35384</v>
      </c>
      <c r="I9" s="24">
        <v>112471.66</v>
      </c>
      <c r="J9" s="26">
        <f>141593-3500</f>
        <v>138093</v>
      </c>
      <c r="K9" s="24"/>
      <c r="L9" s="25"/>
      <c r="M9" s="24">
        <v>600</v>
      </c>
      <c r="N9" s="26">
        <v>0</v>
      </c>
      <c r="O9" s="24">
        <f t="shared" si="0"/>
        <v>268735.45999999996</v>
      </c>
      <c r="P9" s="25">
        <f t="shared" si="0"/>
        <v>293666</v>
      </c>
      <c r="Q9" s="27">
        <f>SUM(O9-P9)</f>
        <v>-24930.540000000037</v>
      </c>
      <c r="R9" s="22"/>
      <c r="S9" s="7"/>
      <c r="T9" s="22"/>
      <c r="U9" s="22"/>
      <c r="V9" s="22"/>
      <c r="W9" s="22"/>
    </row>
    <row r="10" spans="2:25" s="28" customFormat="1" ht="12.75" customHeight="1">
      <c r="B10" s="28" t="s">
        <v>14</v>
      </c>
      <c r="C10" s="29">
        <f aca="true" t="shared" si="1" ref="C10:N10">SUM(C7:C9)</f>
        <v>204792.8</v>
      </c>
      <c r="D10" s="29">
        <f t="shared" si="1"/>
        <v>248049</v>
      </c>
      <c r="E10" s="29">
        <f t="shared" si="1"/>
        <v>52010</v>
      </c>
      <c r="F10" s="29">
        <f t="shared" si="1"/>
        <v>64390</v>
      </c>
      <c r="G10" s="29">
        <f t="shared" si="1"/>
        <v>255791</v>
      </c>
      <c r="H10" s="29">
        <f t="shared" si="1"/>
        <v>197054</v>
      </c>
      <c r="I10" s="29">
        <f t="shared" si="1"/>
        <v>179686.66</v>
      </c>
      <c r="J10" s="30">
        <f t="shared" si="1"/>
        <v>199693</v>
      </c>
      <c r="K10" s="29">
        <f t="shared" si="1"/>
        <v>12475</v>
      </c>
      <c r="L10" s="29">
        <f t="shared" si="1"/>
        <v>7990</v>
      </c>
      <c r="M10" s="29">
        <f t="shared" si="1"/>
        <v>20065</v>
      </c>
      <c r="N10" s="30">
        <f t="shared" si="1"/>
        <v>17565</v>
      </c>
      <c r="O10" s="31">
        <f>C10+E10+G10+I10+K10+M10</f>
        <v>724820.46</v>
      </c>
      <c r="P10" s="29">
        <f>SUM(P7:P9)</f>
        <v>734741</v>
      </c>
      <c r="Q10" s="32">
        <f>SUM(O10-P10)</f>
        <v>-9920.540000000037</v>
      </c>
      <c r="R10" s="33"/>
      <c r="S10" s="1"/>
      <c r="T10" s="33"/>
      <c r="U10" s="33"/>
      <c r="V10" s="33"/>
      <c r="W10" s="33"/>
      <c r="X10" s="33"/>
      <c r="Y10" s="33"/>
    </row>
    <row r="11" spans="3:25" s="17" customFormat="1" ht="12.75" customHeight="1">
      <c r="C11" s="34"/>
      <c r="D11" s="35"/>
      <c r="E11" s="34"/>
      <c r="F11" s="35"/>
      <c r="G11" s="34"/>
      <c r="H11" s="35"/>
      <c r="I11" s="34"/>
      <c r="J11" s="36"/>
      <c r="K11" s="34"/>
      <c r="L11" s="35"/>
      <c r="M11" s="34"/>
      <c r="N11" s="36"/>
      <c r="O11" s="13"/>
      <c r="P11" s="13"/>
      <c r="Q11" s="13"/>
      <c r="R11" s="22"/>
      <c r="S11" s="22"/>
      <c r="T11" s="22"/>
      <c r="U11" s="22"/>
      <c r="V11" s="22"/>
      <c r="W11" s="22"/>
      <c r="X11" s="22"/>
      <c r="Y11" s="22"/>
    </row>
    <row r="12" spans="2:25" s="17" customFormat="1" ht="12.75" customHeight="1">
      <c r="B12" s="28" t="s">
        <v>15</v>
      </c>
      <c r="C12" s="34"/>
      <c r="D12" s="35"/>
      <c r="E12" s="34"/>
      <c r="F12" s="35"/>
      <c r="G12" s="34"/>
      <c r="H12" s="35"/>
      <c r="I12" s="34"/>
      <c r="J12" s="36"/>
      <c r="K12" s="34"/>
      <c r="L12" s="35"/>
      <c r="M12" s="34"/>
      <c r="N12" s="36"/>
      <c r="O12" s="13"/>
      <c r="P12" s="13"/>
      <c r="Q12" s="13"/>
      <c r="R12" s="22"/>
      <c r="S12" s="22"/>
      <c r="T12" s="22"/>
      <c r="U12" s="22"/>
      <c r="V12" s="22"/>
      <c r="W12" s="22"/>
      <c r="X12" s="22"/>
      <c r="Y12" s="22"/>
    </row>
    <row r="13" spans="2:25" s="17" customFormat="1" ht="12.75" customHeight="1">
      <c r="B13" s="17" t="s">
        <v>16</v>
      </c>
      <c r="C13" s="18">
        <v>30975.65</v>
      </c>
      <c r="D13" s="19">
        <v>42547.93</v>
      </c>
      <c r="E13" s="18">
        <v>600</v>
      </c>
      <c r="F13" s="19">
        <v>405.5</v>
      </c>
      <c r="G13" s="18">
        <v>3700</v>
      </c>
      <c r="H13" s="19">
        <v>3556</v>
      </c>
      <c r="I13" s="18">
        <v>33950</v>
      </c>
      <c r="J13" s="20">
        <v>31416.39</v>
      </c>
      <c r="K13" s="18"/>
      <c r="L13" s="19"/>
      <c r="M13" s="18">
        <v>500</v>
      </c>
      <c r="N13" s="20">
        <v>1250</v>
      </c>
      <c r="O13" s="18">
        <f aca="true" t="shared" si="2" ref="O13:P19">C13+E13+G13+I13+K13+M13</f>
        <v>69725.65</v>
      </c>
      <c r="P13" s="19">
        <f t="shared" si="2"/>
        <v>79175.82</v>
      </c>
      <c r="Q13" s="21">
        <f aca="true" t="shared" si="3" ref="Q13:Q19">SUM(O13-P13)</f>
        <v>-9450.170000000013</v>
      </c>
      <c r="R13" s="22"/>
      <c r="S13" s="22"/>
      <c r="T13" s="22"/>
      <c r="U13" s="22"/>
      <c r="V13" s="22"/>
      <c r="W13" s="22"/>
      <c r="X13" s="22"/>
      <c r="Y13" s="22"/>
    </row>
    <row r="14" spans="2:25" s="17" customFormat="1" ht="12.75" customHeight="1">
      <c r="B14" s="17" t="s">
        <v>17</v>
      </c>
      <c r="C14" s="18">
        <f>15475+20810.8</f>
        <v>36285.8</v>
      </c>
      <c r="D14" s="19">
        <v>6845.5</v>
      </c>
      <c r="E14" s="18">
        <v>7545</v>
      </c>
      <c r="F14" s="19">
        <v>3506</v>
      </c>
      <c r="G14" s="18">
        <v>126339</v>
      </c>
      <c r="H14" s="19">
        <v>46558.68</v>
      </c>
      <c r="I14" s="18">
        <f>85326.29+2795</f>
        <v>88121.29</v>
      </c>
      <c r="J14" s="20">
        <v>89997.5</v>
      </c>
      <c r="K14" s="18">
        <v>443.5</v>
      </c>
      <c r="L14" s="19">
        <v>361.25</v>
      </c>
      <c r="M14" s="18">
        <v>1765</v>
      </c>
      <c r="N14" s="20">
        <v>3178.65</v>
      </c>
      <c r="O14" s="18">
        <f t="shared" si="2"/>
        <v>260499.58999999997</v>
      </c>
      <c r="P14" s="19">
        <f t="shared" si="2"/>
        <v>150447.58</v>
      </c>
      <c r="Q14" s="21">
        <f t="shared" si="3"/>
        <v>110052.00999999998</v>
      </c>
      <c r="R14" s="22"/>
      <c r="S14" s="22"/>
      <c r="T14" s="22"/>
      <c r="U14" s="22"/>
      <c r="V14" s="22"/>
      <c r="W14" s="22"/>
      <c r="X14" s="22"/>
      <c r="Y14" s="22"/>
    </row>
    <row r="15" spans="2:25" s="17" customFormat="1" ht="12.75" customHeight="1">
      <c r="B15" s="17" t="s">
        <v>18</v>
      </c>
      <c r="C15" s="18">
        <v>14313.07</v>
      </c>
      <c r="D15" s="19">
        <v>24566.06</v>
      </c>
      <c r="E15" s="18"/>
      <c r="F15" s="19"/>
      <c r="G15" s="18"/>
      <c r="H15" s="19"/>
      <c r="I15" s="18"/>
      <c r="J15" s="20"/>
      <c r="K15" s="18"/>
      <c r="L15" s="19"/>
      <c r="M15" s="18"/>
      <c r="N15" s="20"/>
      <c r="O15" s="18">
        <f t="shared" si="2"/>
        <v>14313.07</v>
      </c>
      <c r="P15" s="19">
        <f t="shared" si="2"/>
        <v>24566.06</v>
      </c>
      <c r="Q15" s="21">
        <f t="shared" si="3"/>
        <v>-10252.990000000002</v>
      </c>
      <c r="R15" s="22"/>
      <c r="S15" s="22"/>
      <c r="T15" s="22"/>
      <c r="U15" s="22"/>
      <c r="V15" s="22"/>
      <c r="W15" s="22"/>
      <c r="X15" s="22"/>
      <c r="Y15" s="22"/>
    </row>
    <row r="16" spans="2:25" s="17" customFormat="1" ht="12.75" customHeight="1">
      <c r="B16" s="17" t="s">
        <v>19</v>
      </c>
      <c r="C16" s="18">
        <v>30507.1</v>
      </c>
      <c r="D16" s="19">
        <v>30042.3</v>
      </c>
      <c r="E16" s="18"/>
      <c r="F16" s="19"/>
      <c r="G16" s="18"/>
      <c r="H16" s="19"/>
      <c r="I16" s="18"/>
      <c r="J16" s="20"/>
      <c r="K16" s="18"/>
      <c r="L16" s="19"/>
      <c r="M16" s="18"/>
      <c r="N16" s="20"/>
      <c r="O16" s="18">
        <f t="shared" si="2"/>
        <v>30507.1</v>
      </c>
      <c r="P16" s="19">
        <f t="shared" si="2"/>
        <v>30042.3</v>
      </c>
      <c r="Q16" s="21">
        <f t="shared" si="3"/>
        <v>464.7999999999993</v>
      </c>
      <c r="R16" s="22"/>
      <c r="S16" s="22"/>
      <c r="T16" s="22"/>
      <c r="U16" s="22"/>
      <c r="V16" s="22"/>
      <c r="W16" s="22"/>
      <c r="X16" s="22"/>
      <c r="Y16" s="22"/>
    </row>
    <row r="17" spans="2:25" s="17" customFormat="1" ht="12.75" customHeight="1">
      <c r="B17" s="17" t="s">
        <v>20</v>
      </c>
      <c r="C17" s="18">
        <v>8164.15</v>
      </c>
      <c r="D17" s="19">
        <v>5795</v>
      </c>
      <c r="E17" s="18">
        <v>4071</v>
      </c>
      <c r="F17" s="19">
        <v>7453.8</v>
      </c>
      <c r="G17" s="18">
        <v>40368.11</v>
      </c>
      <c r="H17" s="19">
        <v>19430.65</v>
      </c>
      <c r="I17" s="18"/>
      <c r="J17" s="20"/>
      <c r="K17" s="18">
        <v>639.9</v>
      </c>
      <c r="L17" s="19"/>
      <c r="M17" s="18">
        <v>1924.95</v>
      </c>
      <c r="N17" s="20">
        <v>1575</v>
      </c>
      <c r="O17" s="18">
        <f t="shared" si="2"/>
        <v>55168.11</v>
      </c>
      <c r="P17" s="19">
        <f t="shared" si="2"/>
        <v>34254.45</v>
      </c>
      <c r="Q17" s="21">
        <f t="shared" si="3"/>
        <v>20913.660000000003</v>
      </c>
      <c r="R17" s="22"/>
      <c r="S17" s="22"/>
      <c r="T17" s="22"/>
      <c r="U17" s="22"/>
      <c r="V17" s="22"/>
      <c r="W17" s="22"/>
      <c r="X17" s="22"/>
      <c r="Y17" s="22"/>
    </row>
    <row r="18" spans="1:25" s="37" customFormat="1" ht="12.75" customHeight="1">
      <c r="A18" s="22"/>
      <c r="B18" s="23" t="s">
        <v>21</v>
      </c>
      <c r="C18" s="24">
        <v>49979.59</v>
      </c>
      <c r="D18" s="25">
        <f>67747.9+699+239.85+1350+10509.7+7880+400+24335.39+8111.74</f>
        <v>121273.58</v>
      </c>
      <c r="E18" s="24">
        <v>5389</v>
      </c>
      <c r="F18" s="25">
        <f>2340.6</f>
        <v>2340.6</v>
      </c>
      <c r="G18" s="24">
        <f>3214.62+571.5+1572+12277.8</f>
        <v>17635.92</v>
      </c>
      <c r="H18" s="25">
        <f>55626+13841.88+439.5+1028.17+2637.4+21828</f>
        <v>95400.95</v>
      </c>
      <c r="I18" s="24">
        <f>17550+1433.7+5576.1</f>
        <v>24559.800000000003</v>
      </c>
      <c r="J18" s="26">
        <f>2915+1416+5509+1239+14129.61</f>
        <v>25208.61</v>
      </c>
      <c r="K18" s="24">
        <f>172+189+760+3284</f>
        <v>4405</v>
      </c>
      <c r="L18" s="25">
        <f>745+760</f>
        <v>1505</v>
      </c>
      <c r="M18" s="24">
        <f>300+139</f>
        <v>439</v>
      </c>
      <c r="N18" s="26">
        <f>900+2010</f>
        <v>2910</v>
      </c>
      <c r="O18" s="24">
        <f t="shared" si="2"/>
        <v>102408.31</v>
      </c>
      <c r="P18" s="25">
        <f t="shared" si="2"/>
        <v>248638.74</v>
      </c>
      <c r="Q18" s="27">
        <f t="shared" si="3"/>
        <v>-146230.43</v>
      </c>
      <c r="R18" s="22"/>
      <c r="S18" s="22"/>
      <c r="T18" s="22"/>
      <c r="U18" s="22"/>
      <c r="V18" s="22"/>
      <c r="W18" s="22"/>
      <c r="X18" s="22"/>
      <c r="Y18" s="22"/>
    </row>
    <row r="19" spans="2:25" s="28" customFormat="1" ht="12.75" customHeight="1">
      <c r="B19" s="28" t="s">
        <v>22</v>
      </c>
      <c r="C19" s="29">
        <f aca="true" t="shared" si="4" ref="C19:N19">SUM(C13:C18)</f>
        <v>170225.36000000002</v>
      </c>
      <c r="D19" s="29">
        <f t="shared" si="4"/>
        <v>231070.37</v>
      </c>
      <c r="E19" s="31">
        <f t="shared" si="4"/>
        <v>17605</v>
      </c>
      <c r="F19" s="29">
        <f t="shared" si="4"/>
        <v>13705.9</v>
      </c>
      <c r="G19" s="29">
        <f t="shared" si="4"/>
        <v>188043.02999999997</v>
      </c>
      <c r="H19" s="29">
        <f t="shared" si="4"/>
        <v>164946.28</v>
      </c>
      <c r="I19" s="29">
        <f t="shared" si="4"/>
        <v>146631.09</v>
      </c>
      <c r="J19" s="30">
        <f t="shared" si="4"/>
        <v>146622.5</v>
      </c>
      <c r="K19" s="29">
        <f t="shared" si="4"/>
        <v>5488.4</v>
      </c>
      <c r="L19" s="29">
        <f t="shared" si="4"/>
        <v>1866.25</v>
      </c>
      <c r="M19" s="29">
        <f t="shared" si="4"/>
        <v>4628.95</v>
      </c>
      <c r="N19" s="30">
        <f t="shared" si="4"/>
        <v>8913.65</v>
      </c>
      <c r="O19" s="31">
        <f t="shared" si="2"/>
        <v>532621.83</v>
      </c>
      <c r="P19" s="29">
        <f t="shared" si="2"/>
        <v>567124.9500000001</v>
      </c>
      <c r="Q19" s="21">
        <f t="shared" si="3"/>
        <v>-34503.12000000011</v>
      </c>
      <c r="R19" s="33"/>
      <c r="S19" s="33"/>
      <c r="T19" s="33"/>
      <c r="U19" s="33"/>
      <c r="V19" s="33"/>
      <c r="W19" s="33"/>
      <c r="X19" s="33"/>
      <c r="Y19" s="33"/>
    </row>
    <row r="20" spans="2:25" s="17" customFormat="1" ht="12.75" customHeight="1">
      <c r="B20" s="28"/>
      <c r="C20" s="18"/>
      <c r="D20" s="19"/>
      <c r="E20" s="18"/>
      <c r="F20" s="19"/>
      <c r="G20" s="18"/>
      <c r="H20" s="19"/>
      <c r="I20" s="18"/>
      <c r="J20" s="20"/>
      <c r="K20" s="18"/>
      <c r="L20" s="19"/>
      <c r="M20" s="18"/>
      <c r="N20" s="20"/>
      <c r="O20" s="13"/>
      <c r="P20" s="13"/>
      <c r="Q20" s="13"/>
      <c r="R20" s="22"/>
      <c r="S20" s="22"/>
      <c r="T20" s="22"/>
      <c r="U20" s="22"/>
      <c r="V20" s="22"/>
      <c r="W20" s="22"/>
      <c r="X20" s="22"/>
      <c r="Y20" s="22"/>
    </row>
    <row r="21" spans="1:25" s="41" customFormat="1" ht="12.75" customHeight="1">
      <c r="A21" s="33"/>
      <c r="B21" s="38" t="s">
        <v>23</v>
      </c>
      <c r="C21" s="39">
        <f aca="true" t="shared" si="5" ref="C21:Q21">C10-C19</f>
        <v>34567.43999999997</v>
      </c>
      <c r="D21" s="40">
        <f t="shared" si="5"/>
        <v>16978.630000000005</v>
      </c>
      <c r="E21" s="39">
        <f t="shared" si="5"/>
        <v>34405</v>
      </c>
      <c r="F21" s="40">
        <f t="shared" si="5"/>
        <v>50684.1</v>
      </c>
      <c r="G21" s="39">
        <f t="shared" si="5"/>
        <v>67747.97000000003</v>
      </c>
      <c r="H21" s="40">
        <f t="shared" si="5"/>
        <v>32107.72</v>
      </c>
      <c r="I21" s="39">
        <f t="shared" si="5"/>
        <v>33055.57000000001</v>
      </c>
      <c r="J21" s="40">
        <f t="shared" si="5"/>
        <v>53070.5</v>
      </c>
      <c r="K21" s="39">
        <f t="shared" si="5"/>
        <v>6986.6</v>
      </c>
      <c r="L21" s="40">
        <f t="shared" si="5"/>
        <v>6123.75</v>
      </c>
      <c r="M21" s="39">
        <f t="shared" si="5"/>
        <v>15436.05</v>
      </c>
      <c r="N21" s="40">
        <f t="shared" si="5"/>
        <v>8651.35</v>
      </c>
      <c r="O21" s="39">
        <f t="shared" si="5"/>
        <v>192198.63</v>
      </c>
      <c r="P21" s="40">
        <f t="shared" si="5"/>
        <v>167616.04999999993</v>
      </c>
      <c r="Q21" s="39">
        <f t="shared" si="5"/>
        <v>24582.580000000075</v>
      </c>
      <c r="R21" s="33"/>
      <c r="S21" s="33"/>
      <c r="T21" s="33"/>
      <c r="U21" s="33"/>
      <c r="V21" s="33"/>
      <c r="W21" s="33"/>
      <c r="X21" s="33"/>
      <c r="Y21" s="33"/>
    </row>
    <row r="22" spans="2:25" s="17" customFormat="1" ht="12.75" customHeight="1">
      <c r="B22" s="28"/>
      <c r="C22" s="42"/>
      <c r="D22" s="42"/>
      <c r="E22" s="42"/>
      <c r="G22" s="42"/>
      <c r="I22" s="42"/>
      <c r="K22" s="42"/>
      <c r="M22" s="42"/>
      <c r="O22" s="42"/>
      <c r="Q22" s="43"/>
      <c r="R22" s="22"/>
      <c r="S22" s="22"/>
      <c r="T22" s="22"/>
      <c r="U22" s="22"/>
      <c r="V22" s="22"/>
      <c r="W22" s="22"/>
      <c r="X22" s="22"/>
      <c r="Y22" s="22"/>
    </row>
    <row r="23" spans="2:17" s="28" customFormat="1" ht="12.75" customHeight="1">
      <c r="B23" s="28" t="s">
        <v>24</v>
      </c>
      <c r="C23" s="42">
        <v>17000</v>
      </c>
      <c r="D23" s="42"/>
      <c r="E23" s="42">
        <v>26000</v>
      </c>
      <c r="F23" s="17"/>
      <c r="G23" s="42">
        <v>26500</v>
      </c>
      <c r="H23" s="17"/>
      <c r="I23" s="42">
        <v>34500</v>
      </c>
      <c r="J23" s="17"/>
      <c r="K23" s="42">
        <v>4440</v>
      </c>
      <c r="L23" s="17"/>
      <c r="M23" s="42">
        <v>6590</v>
      </c>
      <c r="N23" s="17"/>
      <c r="O23" s="42">
        <f>SUM(C23:N23)</f>
        <v>115030</v>
      </c>
      <c r="P23" s="17"/>
      <c r="Q23" s="43"/>
    </row>
    <row r="24" spans="6:17" s="42" customFormat="1" ht="12.75" customHeight="1">
      <c r="F24" s="17"/>
      <c r="H24" s="17"/>
      <c r="J24" s="17"/>
      <c r="L24" s="17"/>
      <c r="N24" s="17"/>
      <c r="O24" s="1"/>
      <c r="P24" s="17"/>
      <c r="Q24" s="43"/>
    </row>
    <row r="25" spans="2:17" s="28" customFormat="1" ht="12.75" customHeight="1">
      <c r="B25" s="28" t="s">
        <v>25</v>
      </c>
      <c r="C25" s="44">
        <v>18000</v>
      </c>
      <c r="D25" s="44"/>
      <c r="E25" s="44">
        <v>26500</v>
      </c>
      <c r="F25" s="44"/>
      <c r="G25" s="44">
        <v>26500</v>
      </c>
      <c r="H25" s="44"/>
      <c r="I25" s="44">
        <v>30400</v>
      </c>
      <c r="J25" s="44"/>
      <c r="K25" s="44">
        <v>8100</v>
      </c>
      <c r="L25" s="44"/>
      <c r="M25" s="44">
        <v>8790</v>
      </c>
      <c r="N25" s="44"/>
      <c r="O25" s="45">
        <f>SUM(C25:N25)</f>
        <v>118290</v>
      </c>
      <c r="Q25" s="42"/>
    </row>
    <row r="26" spans="3:17" ht="11.25">
      <c r="C26" s="14"/>
      <c r="D26" s="14"/>
      <c r="E26" s="14"/>
      <c r="G26" s="14"/>
      <c r="I26" s="14"/>
      <c r="K26" s="14"/>
      <c r="M26" s="14"/>
      <c r="O26" s="14"/>
      <c r="Q26" s="14"/>
    </row>
  </sheetData>
  <sheetProtection selectLockedCells="1" selectUnlockedCells="1"/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</cp:lastModifiedBy>
  <dcterms:created xsi:type="dcterms:W3CDTF">2016-10-16T08:41:02Z</dcterms:created>
  <dcterms:modified xsi:type="dcterms:W3CDTF">2016-10-16T08:41:02Z</dcterms:modified>
  <cp:category/>
  <cp:version/>
  <cp:contentType/>
  <cp:contentStatus/>
</cp:coreProperties>
</file>