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bj\Documents\"/>
    </mc:Choice>
  </mc:AlternateContent>
  <bookViews>
    <workbookView xWindow="0" yWindow="0" windowWidth="25200" windowHeight="11985"/>
  </bookViews>
  <sheets>
    <sheet name="Test fra 65-75%-85%" sheetId="1" r:id="rId1"/>
  </sheets>
  <externalReferences>
    <externalReference r:id="rId2"/>
  </externalReferences>
  <definedNames>
    <definedName name="Aktivitetstimesatsalmindelig">'[1]Idrætten 2017'!$C$47</definedName>
    <definedName name="Aktivitetstimesatshaller">'[1]Idrætten 2017'!$C$48</definedName>
    <definedName name="Lokaletilskudsprocent">'[1]Idrætten 2017'!$C$45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D45" i="1"/>
  <c r="H45" i="1" s="1"/>
  <c r="C45" i="1"/>
  <c r="B45" i="1"/>
  <c r="A45" i="1"/>
  <c r="G44" i="1"/>
  <c r="E44" i="1"/>
  <c r="D44" i="1"/>
  <c r="H44" i="1" s="1"/>
  <c r="C44" i="1"/>
  <c r="B44" i="1"/>
  <c r="A44" i="1"/>
  <c r="G43" i="1"/>
  <c r="F43" i="1"/>
  <c r="E43" i="1"/>
  <c r="D43" i="1"/>
  <c r="H43" i="1" s="1"/>
  <c r="C43" i="1"/>
  <c r="B43" i="1"/>
  <c r="A43" i="1"/>
  <c r="E42" i="1"/>
  <c r="G42" i="1" s="1"/>
  <c r="D42" i="1"/>
  <c r="C42" i="1"/>
  <c r="B42" i="1"/>
  <c r="A42" i="1"/>
  <c r="E41" i="1"/>
  <c r="D41" i="1"/>
  <c r="H41" i="1" s="1"/>
  <c r="C41" i="1"/>
  <c r="B41" i="1"/>
  <c r="A41" i="1"/>
  <c r="H40" i="1"/>
  <c r="G40" i="1"/>
  <c r="F40" i="1"/>
  <c r="E39" i="1"/>
  <c r="D39" i="1"/>
  <c r="H39" i="1" s="1"/>
  <c r="C39" i="1"/>
  <c r="B39" i="1"/>
  <c r="A39" i="1"/>
  <c r="E38" i="1"/>
  <c r="D38" i="1"/>
  <c r="C38" i="1"/>
  <c r="B38" i="1"/>
  <c r="A38" i="1"/>
  <c r="E37" i="1"/>
  <c r="D37" i="1"/>
  <c r="H37" i="1" s="1"/>
  <c r="C37" i="1"/>
  <c r="B37" i="1"/>
  <c r="A37" i="1"/>
  <c r="E36" i="1"/>
  <c r="D36" i="1"/>
  <c r="H36" i="1" s="1"/>
  <c r="C36" i="1"/>
  <c r="B36" i="1"/>
  <c r="A36" i="1"/>
  <c r="E35" i="1"/>
  <c r="D35" i="1"/>
  <c r="H35" i="1" s="1"/>
  <c r="C35" i="1"/>
  <c r="B35" i="1"/>
  <c r="A35" i="1"/>
  <c r="E34" i="1"/>
  <c r="D34" i="1"/>
  <c r="C34" i="1"/>
  <c r="B34" i="1"/>
  <c r="A34" i="1"/>
  <c r="E33" i="1"/>
  <c r="D33" i="1"/>
  <c r="H33" i="1" s="1"/>
  <c r="C33" i="1"/>
  <c r="B33" i="1"/>
  <c r="A33" i="1"/>
  <c r="E32" i="1"/>
  <c r="D32" i="1"/>
  <c r="H32" i="1" s="1"/>
  <c r="C32" i="1"/>
  <c r="B32" i="1"/>
  <c r="A32" i="1"/>
  <c r="E31" i="1"/>
  <c r="D31" i="1"/>
  <c r="H31" i="1" s="1"/>
  <c r="C31" i="1"/>
  <c r="B31" i="1"/>
  <c r="A31" i="1"/>
  <c r="E30" i="1"/>
  <c r="D30" i="1"/>
  <c r="C30" i="1"/>
  <c r="B30" i="1"/>
  <c r="A30" i="1"/>
  <c r="H29" i="1"/>
  <c r="G29" i="1"/>
  <c r="F29" i="1"/>
  <c r="H28" i="1"/>
  <c r="E28" i="1"/>
  <c r="D28" i="1"/>
  <c r="C28" i="1"/>
  <c r="B28" i="1"/>
  <c r="A28" i="1"/>
  <c r="E27" i="1"/>
  <c r="D27" i="1"/>
  <c r="C27" i="1"/>
  <c r="B27" i="1"/>
  <c r="A27" i="1"/>
  <c r="E26" i="1"/>
  <c r="H26" i="1" s="1"/>
  <c r="D26" i="1"/>
  <c r="C26" i="1"/>
  <c r="B26" i="1"/>
  <c r="A26" i="1"/>
  <c r="E25" i="1"/>
  <c r="D25" i="1"/>
  <c r="C25" i="1"/>
  <c r="B25" i="1"/>
  <c r="A25" i="1"/>
  <c r="E24" i="1"/>
  <c r="D24" i="1"/>
  <c r="H24" i="1" s="1"/>
  <c r="C24" i="1"/>
  <c r="B24" i="1"/>
  <c r="A24" i="1"/>
  <c r="E23" i="1"/>
  <c r="D23" i="1"/>
  <c r="C23" i="1"/>
  <c r="B23" i="1"/>
  <c r="A23" i="1"/>
  <c r="E22" i="1"/>
  <c r="D22" i="1"/>
  <c r="H22" i="1" s="1"/>
  <c r="C22" i="1"/>
  <c r="B22" i="1"/>
  <c r="A22" i="1"/>
  <c r="E21" i="1"/>
  <c r="D21" i="1"/>
  <c r="C21" i="1"/>
  <c r="B21" i="1"/>
  <c r="A21" i="1"/>
  <c r="H20" i="1"/>
  <c r="E20" i="1"/>
  <c r="D20" i="1"/>
  <c r="C20" i="1"/>
  <c r="B20" i="1"/>
  <c r="A20" i="1"/>
  <c r="E19" i="1"/>
  <c r="D19" i="1"/>
  <c r="C19" i="1"/>
  <c r="B19" i="1"/>
  <c r="A19" i="1"/>
  <c r="E18" i="1"/>
  <c r="H18" i="1" s="1"/>
  <c r="D18" i="1"/>
  <c r="C18" i="1"/>
  <c r="B18" i="1"/>
  <c r="A18" i="1"/>
  <c r="E17" i="1"/>
  <c r="D17" i="1"/>
  <c r="C17" i="1"/>
  <c r="B17" i="1"/>
  <c r="A17" i="1"/>
  <c r="E16" i="1"/>
  <c r="D16" i="1"/>
  <c r="H16" i="1" s="1"/>
  <c r="C16" i="1"/>
  <c r="B16" i="1"/>
  <c r="A16" i="1"/>
  <c r="E15" i="1"/>
  <c r="D15" i="1"/>
  <c r="C15" i="1"/>
  <c r="B15" i="1"/>
  <c r="A15" i="1"/>
  <c r="E14" i="1"/>
  <c r="D14" i="1"/>
  <c r="H14" i="1" s="1"/>
  <c r="C14" i="1"/>
  <c r="B14" i="1"/>
  <c r="A14" i="1"/>
  <c r="E13" i="1"/>
  <c r="D13" i="1"/>
  <c r="C13" i="1"/>
  <c r="B13" i="1"/>
  <c r="A13" i="1"/>
  <c r="H12" i="1"/>
  <c r="E12" i="1"/>
  <c r="D12" i="1"/>
  <c r="C12" i="1"/>
  <c r="B12" i="1"/>
  <c r="A12" i="1"/>
  <c r="E11" i="1"/>
  <c r="D11" i="1"/>
  <c r="B11" i="1"/>
  <c r="A11" i="1"/>
  <c r="E10" i="1"/>
  <c r="D10" i="1"/>
  <c r="F10" i="1" s="1"/>
  <c r="C10" i="1"/>
  <c r="B10" i="1"/>
  <c r="A10" i="1"/>
  <c r="G9" i="1"/>
  <c r="E9" i="1"/>
  <c r="D9" i="1"/>
  <c r="F9" i="1" s="1"/>
  <c r="C9" i="1"/>
  <c r="B9" i="1"/>
  <c r="A9" i="1"/>
  <c r="E8" i="1"/>
  <c r="D8" i="1"/>
  <c r="F8" i="1" s="1"/>
  <c r="C8" i="1"/>
  <c r="B8" i="1"/>
  <c r="A8" i="1"/>
  <c r="G7" i="1"/>
  <c r="E7" i="1"/>
  <c r="D7" i="1"/>
  <c r="F7" i="1" s="1"/>
  <c r="C7" i="1"/>
  <c r="B7" i="1"/>
  <c r="A7" i="1"/>
  <c r="E6" i="1"/>
  <c r="D6" i="1"/>
  <c r="F6" i="1" s="1"/>
  <c r="C6" i="1"/>
  <c r="B6" i="1"/>
  <c r="A6" i="1"/>
  <c r="E5" i="1"/>
  <c r="D5" i="1"/>
  <c r="C5" i="1"/>
  <c r="B5" i="1"/>
  <c r="A5" i="1"/>
  <c r="E4" i="1"/>
  <c r="D4" i="1"/>
  <c r="H4" i="1" s="1"/>
  <c r="C4" i="1"/>
  <c r="B4" i="1"/>
  <c r="A4" i="1"/>
  <c r="F42" i="1" l="1"/>
  <c r="G4" i="1"/>
  <c r="G6" i="1"/>
  <c r="G8" i="1"/>
  <c r="G10" i="1"/>
  <c r="F41" i="1"/>
  <c r="G41" i="1"/>
  <c r="H42" i="1"/>
  <c r="F44" i="1"/>
  <c r="G11" i="1"/>
  <c r="F11" i="1"/>
  <c r="G13" i="1"/>
  <c r="F13" i="1"/>
  <c r="G15" i="1"/>
  <c r="F15" i="1"/>
  <c r="G17" i="1"/>
  <c r="F17" i="1"/>
  <c r="G19" i="1"/>
  <c r="F19" i="1"/>
  <c r="G21" i="1"/>
  <c r="F21" i="1"/>
  <c r="G23" i="1"/>
  <c r="F23" i="1"/>
  <c r="G25" i="1"/>
  <c r="F25" i="1"/>
  <c r="G27" i="1"/>
  <c r="F27" i="1"/>
  <c r="G30" i="1"/>
  <c r="F30" i="1"/>
  <c r="G34" i="1"/>
  <c r="F34" i="1"/>
  <c r="G38" i="1"/>
  <c r="F38" i="1"/>
  <c r="F5" i="1"/>
  <c r="H5" i="1"/>
  <c r="G31" i="1"/>
  <c r="F31" i="1"/>
  <c r="G35" i="1"/>
  <c r="F35" i="1"/>
  <c r="G39" i="1"/>
  <c r="F39" i="1"/>
  <c r="D48" i="1"/>
  <c r="F4" i="1"/>
  <c r="H11" i="1"/>
  <c r="G12" i="1"/>
  <c r="F12" i="1"/>
  <c r="H13" i="1"/>
  <c r="G14" i="1"/>
  <c r="F14" i="1"/>
  <c r="H15" i="1"/>
  <c r="G16" i="1"/>
  <c r="F16" i="1"/>
  <c r="H17" i="1"/>
  <c r="G18" i="1"/>
  <c r="F18" i="1"/>
  <c r="H19" i="1"/>
  <c r="G20" i="1"/>
  <c r="F20" i="1"/>
  <c r="H21" i="1"/>
  <c r="G22" i="1"/>
  <c r="F22" i="1"/>
  <c r="H23" i="1"/>
  <c r="G24" i="1"/>
  <c r="F24" i="1"/>
  <c r="H25" i="1"/>
  <c r="G26" i="1"/>
  <c r="F26" i="1"/>
  <c r="H27" i="1"/>
  <c r="G28" i="1"/>
  <c r="F28" i="1"/>
  <c r="G32" i="1"/>
  <c r="F32" i="1"/>
  <c r="G36" i="1"/>
  <c r="F36" i="1"/>
  <c r="E48" i="1"/>
  <c r="G5" i="1"/>
  <c r="H30" i="1"/>
  <c r="G33" i="1"/>
  <c r="F33" i="1"/>
  <c r="H34" i="1"/>
  <c r="G37" i="1"/>
  <c r="F37" i="1"/>
  <c r="H38" i="1"/>
  <c r="H6" i="1"/>
  <c r="H7" i="1"/>
  <c r="H8" i="1"/>
  <c r="H9" i="1"/>
  <c r="H10" i="1"/>
  <c r="F45" i="1"/>
  <c r="G45" i="1"/>
  <c r="B52" i="1" l="1"/>
  <c r="E52" i="1"/>
  <c r="H48" i="1"/>
  <c r="G48" i="1"/>
  <c r="F48" i="1"/>
  <c r="H50" i="1" s="1"/>
  <c r="G50" i="1" l="1"/>
</calcChain>
</file>

<file path=xl/sharedStrings.xml><?xml version="1.0" encoding="utf-8"?>
<sst xmlns="http://schemas.openxmlformats.org/spreadsheetml/2006/main" count="16" uniqueCount="16">
  <si>
    <t>Forening</t>
  </si>
  <si>
    <t>Antal 
medl.</t>
  </si>
  <si>
    <t>Andel medl. 
Over 25 år
i %</t>
  </si>
  <si>
    <t>Nettoudgifter
til drift af 
lokaler</t>
  </si>
  <si>
    <t>Reduktion
som nu - 
ved over 10%</t>
  </si>
  <si>
    <t>Nuværende 
lokaletilskud
65%</t>
  </si>
  <si>
    <t>Ved 
lokaletilskud 
på 75 %</t>
  </si>
  <si>
    <t>Ved 
lokaletilskud 
på 85 %</t>
  </si>
  <si>
    <t>IDRÆT</t>
  </si>
  <si>
    <t>SPEJDER</t>
  </si>
  <si>
    <t>ANDRE</t>
  </si>
  <si>
    <t>I alt</t>
  </si>
  <si>
    <t>Difference fra de nuværende 65% og op</t>
  </si>
  <si>
    <t>Merudgifter:</t>
  </si>
  <si>
    <t>65% af 6.014.577</t>
  </si>
  <si>
    <t>65% efter alders-
reduktion: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</si>
</sst>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3" borderId="4" xfId="0" applyFont="1" applyFill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4" xfId="0" applyFont="1" applyFill="1" applyBorder="1" applyAlignment="1">
      <alignment vertical="top" wrapText="1"/>
    </xf>
    <xf numFmtId="0" fontId="0" fillId="0" borderId="4" xfId="0" applyBorder="1"/>
    <xf numFmtId="49" fontId="0" fillId="0" borderId="4" xfId="0" applyNumberFormat="1" applyBorder="1" applyAlignment="1">
      <alignment horizontal="right"/>
    </xf>
    <xf numFmtId="2" fontId="0" fillId="0" borderId="4" xfId="0" applyNumberFormat="1" applyBorder="1"/>
    <xf numFmtId="3" fontId="0" fillId="0" borderId="4" xfId="0" applyNumberFormat="1" applyBorder="1"/>
    <xf numFmtId="165" fontId="0" fillId="0" borderId="4" xfId="1" applyNumberFormat="1" applyFont="1" applyBorder="1"/>
    <xf numFmtId="3" fontId="2" fillId="0" borderId="4" xfId="0" applyNumberFormat="1" applyFont="1" applyBorder="1"/>
    <xf numFmtId="2" fontId="0" fillId="0" borderId="4" xfId="0" applyNumberFormat="1" applyFill="1" applyBorder="1"/>
    <xf numFmtId="0" fontId="1" fillId="3" borderId="4" xfId="0" applyFont="1" applyFill="1" applyBorder="1"/>
    <xf numFmtId="4" fontId="0" fillId="0" borderId="4" xfId="0" applyNumberFormat="1" applyBorder="1"/>
    <xf numFmtId="0" fontId="1" fillId="0" borderId="4" xfId="0" applyFont="1" applyBorder="1"/>
    <xf numFmtId="3" fontId="1" fillId="0" borderId="4" xfId="0" applyNumberFormat="1" applyFont="1" applyBorder="1"/>
    <xf numFmtId="165" fontId="1" fillId="0" borderId="4" xfId="1" applyNumberFormat="1" applyFont="1" applyBorder="1"/>
    <xf numFmtId="0" fontId="1" fillId="2" borderId="4" xfId="0" applyFont="1" applyFill="1" applyBorder="1"/>
    <xf numFmtId="165" fontId="1" fillId="2" borderId="4" xfId="0" applyNumberFormat="1" applyFont="1" applyFill="1" applyBorder="1"/>
    <xf numFmtId="0" fontId="1" fillId="0" borderId="4" xfId="0" applyFont="1" applyBorder="1" applyAlignment="1">
      <alignment wrapText="1"/>
    </xf>
    <xf numFmtId="165" fontId="1" fillId="0" borderId="4" xfId="0" applyNumberFormat="1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-1208_v1_Lokaletilskud%20testberegninger%20ved%20reduktion%2010%20-%2025%20og%2050%20%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medlem"/>
      <sheetName val="Idrætten 2017"/>
      <sheetName val="Spejder 2017"/>
      <sheetName val="Andre 2017"/>
      <sheetName val="Samlet testberegning"/>
      <sheetName val="Test fra 65-75%"/>
    </sheetNames>
    <sheetDataSet>
      <sheetData sheetId="0"/>
      <sheetData sheetId="1">
        <row r="2">
          <cell r="B2" t="str">
            <v>Fredericia Roklub</v>
          </cell>
          <cell r="C2" t="str">
            <v>119</v>
          </cell>
          <cell r="E2">
            <v>66.386554621848745</v>
          </cell>
          <cell r="I2">
            <v>108113.43</v>
          </cell>
          <cell r="K2">
            <v>71772.781260504198</v>
          </cell>
        </row>
        <row r="3">
          <cell r="B3" t="str">
            <v>Fredericia Sejlklub</v>
          </cell>
          <cell r="C3" t="str">
            <v>200</v>
          </cell>
          <cell r="E3">
            <v>78.5</v>
          </cell>
          <cell r="I3">
            <v>44376</v>
          </cell>
          <cell r="K3">
            <v>34835.160000000003</v>
          </cell>
        </row>
        <row r="4">
          <cell r="B4" t="str">
            <v>Fredericia Kajakklub</v>
          </cell>
          <cell r="C4" t="str">
            <v>203</v>
          </cell>
          <cell r="E4">
            <v>76.354679802955658</v>
          </cell>
          <cell r="I4">
            <v>88338.53</v>
          </cell>
          <cell r="K4">
            <v>67450.60172413793</v>
          </cell>
        </row>
        <row r="5">
          <cell r="B5" t="str">
            <v>Dykkerklubben AKTIV</v>
          </cell>
          <cell r="C5" t="str">
            <v>248</v>
          </cell>
          <cell r="E5">
            <v>48.387096774193552</v>
          </cell>
          <cell r="I5">
            <v>46330.559999999998</v>
          </cell>
          <cell r="K5">
            <v>22418.012903225808</v>
          </cell>
        </row>
        <row r="6">
          <cell r="B6" t="str">
            <v>Skærbæk Bådeklub</v>
          </cell>
          <cell r="C6" t="str">
            <v>254</v>
          </cell>
          <cell r="E6">
            <v>83.464566929133852</v>
          </cell>
          <cell r="I6">
            <v>51439.5</v>
          </cell>
          <cell r="K6">
            <v>42933.755905511811</v>
          </cell>
        </row>
        <row r="7">
          <cell r="B7" t="str">
            <v>FFF Fodbold</v>
          </cell>
          <cell r="C7" t="str">
            <v>409</v>
          </cell>
          <cell r="E7">
            <v>9.7799511002444994</v>
          </cell>
          <cell r="I7">
            <v>766595.45</v>
          </cell>
          <cell r="K7">
            <v>0</v>
          </cell>
        </row>
        <row r="8">
          <cell r="B8" t="str">
            <v>KFUM Fodbold</v>
          </cell>
          <cell r="C8" t="str">
            <v>637</v>
          </cell>
          <cell r="E8">
            <v>15.54160125588697</v>
          </cell>
          <cell r="I8">
            <v>677135.74</v>
          </cell>
          <cell r="K8">
            <v>105237.73667189952</v>
          </cell>
        </row>
        <row r="9">
          <cell r="B9" t="str">
            <v>EGIF Fodbold</v>
          </cell>
          <cell r="C9" t="str">
            <v>slut 2015</v>
          </cell>
        </row>
        <row r="10">
          <cell r="B10" t="str">
            <v>FA. Fag &amp; firma</v>
          </cell>
          <cell r="C10" t="str">
            <v>1985</v>
          </cell>
          <cell r="E10">
            <v>82.720403022670027</v>
          </cell>
          <cell r="I10">
            <v>329861.90999999997</v>
          </cell>
          <cell r="K10">
            <v>272863.10137027706</v>
          </cell>
        </row>
        <row r="11">
          <cell r="B11" t="str">
            <v>Bredstrup/Pjedsted Idrætsforening</v>
          </cell>
          <cell r="C11" t="str">
            <v>850</v>
          </cell>
          <cell r="E11">
            <v>41.882352941176471</v>
          </cell>
          <cell r="I11">
            <v>151705.35</v>
          </cell>
          <cell r="K11">
            <v>63537.770117647058</v>
          </cell>
        </row>
        <row r="12">
          <cell r="B12" t="str">
            <v>Herslev Idrætsforening</v>
          </cell>
          <cell r="C12" t="str">
            <v>59</v>
          </cell>
          <cell r="E12">
            <v>72.881355932203391</v>
          </cell>
          <cell r="I12">
            <v>49200</v>
          </cell>
          <cell r="K12">
            <v>35857.627118644064</v>
          </cell>
        </row>
        <row r="14">
          <cell r="B14" t="str">
            <v>EGIF Rugby</v>
          </cell>
          <cell r="C14" t="str">
            <v>135</v>
          </cell>
          <cell r="E14">
            <v>38.518518518518519</v>
          </cell>
          <cell r="I14">
            <v>39445.39</v>
          </cell>
          <cell r="K14">
            <v>15193.779851851852</v>
          </cell>
        </row>
        <row r="16">
          <cell r="B16" t="str">
            <v>Fredericia Tennisklub</v>
          </cell>
          <cell r="C16" t="str">
            <v>144</v>
          </cell>
          <cell r="E16">
            <v>47.222222222222221</v>
          </cell>
          <cell r="I16">
            <v>29274.97</v>
          </cell>
          <cell r="K16">
            <v>13824.291388888891</v>
          </cell>
        </row>
        <row r="17">
          <cell r="B17" t="str">
            <v>Fredericia Sportsrideklub</v>
          </cell>
          <cell r="C17" t="str">
            <v>223</v>
          </cell>
          <cell r="E17">
            <v>13.452914798206278</v>
          </cell>
          <cell r="I17">
            <v>663454</v>
          </cell>
          <cell r="K17">
            <v>89253.901345291466</v>
          </cell>
        </row>
        <row r="19">
          <cell r="B19" t="str">
            <v>Herslev Rideklub</v>
          </cell>
          <cell r="C19" t="str">
            <v>96</v>
          </cell>
          <cell r="E19">
            <v>9.375</v>
          </cell>
          <cell r="I19">
            <v>229608.9</v>
          </cell>
          <cell r="K19">
            <v>0</v>
          </cell>
        </row>
        <row r="20">
          <cell r="B20" t="str">
            <v>Egum rideklub</v>
          </cell>
          <cell r="C20" t="str">
            <v>189</v>
          </cell>
          <cell r="E20">
            <v>10.582010582010582</v>
          </cell>
          <cell r="I20">
            <v>479037</v>
          </cell>
          <cell r="K20">
            <v>50691.746031746035</v>
          </cell>
        </row>
        <row r="22">
          <cell r="B22" t="str">
            <v>Fredericia Motorklub</v>
          </cell>
        </row>
        <row r="27">
          <cell r="B27" t="str">
            <v>Fa. Billard Klub</v>
          </cell>
          <cell r="C27" t="str">
            <v>48</v>
          </cell>
          <cell r="E27">
            <v>41.666666666666664</v>
          </cell>
          <cell r="I27">
            <v>189056</v>
          </cell>
          <cell r="K27">
            <v>78773.333333333328</v>
          </cell>
        </row>
        <row r="28">
          <cell r="B28" t="str">
            <v>Fa. Golfklub</v>
          </cell>
          <cell r="C28" t="str">
            <v>908</v>
          </cell>
          <cell r="E28">
            <v>85.572687224669608</v>
          </cell>
          <cell r="I28">
            <v>335465</v>
          </cell>
          <cell r="K28">
            <v>287066.41519823787</v>
          </cell>
        </row>
        <row r="29">
          <cell r="B29" t="str">
            <v>BUDOKAN Fredericia</v>
          </cell>
          <cell r="C29" t="str">
            <v>98</v>
          </cell>
          <cell r="E29">
            <v>9.183673469387756</v>
          </cell>
          <cell r="I29">
            <v>52539.59</v>
          </cell>
          <cell r="K29">
            <v>0</v>
          </cell>
        </row>
        <row r="30">
          <cell r="B30" t="str">
            <v>Teakwon - Do</v>
          </cell>
          <cell r="C30" t="str">
            <v>112</v>
          </cell>
          <cell r="E30">
            <v>20.535714285714285</v>
          </cell>
          <cell r="I30">
            <v>207319.72</v>
          </cell>
          <cell r="K30">
            <v>42574.585357142852</v>
          </cell>
        </row>
        <row r="34">
          <cell r="B34" t="str">
            <v>FROS</v>
          </cell>
          <cell r="C34" t="str">
            <v>68</v>
          </cell>
          <cell r="E34">
            <v>57.352941176470587</v>
          </cell>
          <cell r="I34">
            <v>19158.52</v>
          </cell>
          <cell r="K34">
            <v>10987.974705882352</v>
          </cell>
        </row>
        <row r="35">
          <cell r="B35" t="str">
            <v>KIF</v>
          </cell>
          <cell r="C35" t="str">
            <v>583</v>
          </cell>
          <cell r="E35">
            <v>60.548885077186966</v>
          </cell>
          <cell r="I35">
            <v>22320</v>
          </cell>
          <cell r="K35">
            <v>13514.511149228132</v>
          </cell>
        </row>
        <row r="36">
          <cell r="B36" t="str">
            <v>AMO</v>
          </cell>
          <cell r="C36" t="str">
            <v>148</v>
          </cell>
          <cell r="E36">
            <v>0</v>
          </cell>
          <cell r="I36">
            <v>2900</v>
          </cell>
          <cell r="K36">
            <v>0</v>
          </cell>
        </row>
        <row r="42">
          <cell r="B42" t="str">
            <v>EGIF Tennisklub</v>
          </cell>
          <cell r="C42" t="str">
            <v>170</v>
          </cell>
          <cell r="E42">
            <v>67.058823529411768</v>
          </cell>
          <cell r="I42">
            <v>28379.93</v>
          </cell>
          <cell r="K42">
            <v>19031.247176470588</v>
          </cell>
        </row>
        <row r="45">
          <cell r="C45" t="str">
            <v>65</v>
          </cell>
        </row>
        <row r="47">
          <cell r="C47" t="str">
            <v>128,65</v>
          </cell>
        </row>
        <row r="48">
          <cell r="C48" t="str">
            <v>257,37</v>
          </cell>
        </row>
      </sheetData>
      <sheetData sheetId="2">
        <row r="3">
          <cell r="B3" t="str">
            <v>FDF Fa. 2 Chr. Sogn</v>
          </cell>
          <cell r="C3" t="str">
            <v>59</v>
          </cell>
          <cell r="E3">
            <v>10.169491525423728</v>
          </cell>
          <cell r="I3">
            <v>143765.66</v>
          </cell>
          <cell r="K3">
            <v>14620.236610169492</v>
          </cell>
        </row>
        <row r="4">
          <cell r="B4" t="str">
            <v>FDF Søndermarken</v>
          </cell>
          <cell r="C4" t="str">
            <v>130</v>
          </cell>
          <cell r="E4">
            <v>6.1538461538461542</v>
          </cell>
          <cell r="I4">
            <v>205391.01</v>
          </cell>
          <cell r="K4">
            <v>0</v>
          </cell>
        </row>
        <row r="7">
          <cell r="B7" t="str">
            <v>FDF Vejlby Sogn</v>
          </cell>
          <cell r="C7" t="str">
            <v>50</v>
          </cell>
          <cell r="E7">
            <v>0</v>
          </cell>
          <cell r="I7">
            <v>123723.89</v>
          </cell>
          <cell r="K7">
            <v>0</v>
          </cell>
        </row>
        <row r="9">
          <cell r="B9" t="str">
            <v>KFUM Bulow gruppe</v>
          </cell>
          <cell r="C9" t="str">
            <v>96</v>
          </cell>
          <cell r="E9">
            <v>4.166666666666667</v>
          </cell>
          <cell r="I9">
            <v>85055</v>
          </cell>
          <cell r="K9">
            <v>0</v>
          </cell>
        </row>
        <row r="10">
          <cell r="B10" t="str">
            <v>KFUF Olaf Rye gruppe</v>
          </cell>
          <cell r="C10" t="str">
            <v>57</v>
          </cell>
          <cell r="E10">
            <v>1.7543859649122806</v>
          </cell>
          <cell r="I10">
            <v>100557</v>
          </cell>
          <cell r="K10">
            <v>0</v>
          </cell>
        </row>
        <row r="11">
          <cell r="B11" t="str">
            <v>KFUM Peder griib</v>
          </cell>
          <cell r="C11" t="str">
            <v>34</v>
          </cell>
          <cell r="E11">
            <v>29.411764705882351</v>
          </cell>
          <cell r="I11">
            <v>56697.71</v>
          </cell>
          <cell r="K11">
            <v>16675.797058823529</v>
          </cell>
        </row>
        <row r="12">
          <cell r="B12" t="str">
            <v>KFUM Skærbæk</v>
          </cell>
          <cell r="C12" t="str">
            <v>69</v>
          </cell>
          <cell r="E12">
            <v>0</v>
          </cell>
          <cell r="I12">
            <v>113751.7</v>
          </cell>
          <cell r="K12">
            <v>0</v>
          </cell>
        </row>
        <row r="13">
          <cell r="B13" t="str">
            <v>KFUM Taulov gruppe</v>
          </cell>
          <cell r="C13" t="str">
            <v>79</v>
          </cell>
          <cell r="E13">
            <v>0</v>
          </cell>
          <cell r="I13">
            <v>61972.23</v>
          </cell>
          <cell r="K13">
            <v>0</v>
          </cell>
        </row>
        <row r="15">
          <cell r="B15" t="str">
            <v>Fæstningsgruppen</v>
          </cell>
          <cell r="C15" t="str">
            <v>83</v>
          </cell>
          <cell r="E15">
            <v>0</v>
          </cell>
          <cell r="I15">
            <v>92500</v>
          </cell>
          <cell r="K15">
            <v>0</v>
          </cell>
        </row>
        <row r="16">
          <cell r="B16" t="str">
            <v>Elbogruppen</v>
          </cell>
          <cell r="C16" t="str">
            <v>31</v>
          </cell>
          <cell r="E16">
            <v>0</v>
          </cell>
          <cell r="I16">
            <v>84170</v>
          </cell>
          <cell r="K16">
            <v>0</v>
          </cell>
        </row>
      </sheetData>
      <sheetData sheetId="3">
        <row r="2">
          <cell r="B2" t="str">
            <v>Kenpo Selfdefence</v>
          </cell>
          <cell r="C2" t="str">
            <v>45</v>
          </cell>
          <cell r="E2">
            <v>24.444444444444443</v>
          </cell>
          <cell r="I2">
            <v>57168.09</v>
          </cell>
          <cell r="K2">
            <v>13974.421999999997</v>
          </cell>
        </row>
        <row r="3">
          <cell r="B3" t="str">
            <v>Apostolsk kirkes B &amp; U</v>
          </cell>
          <cell r="C3" t="str">
            <v>30</v>
          </cell>
          <cell r="E3">
            <v>0</v>
          </cell>
          <cell r="I3">
            <v>30000</v>
          </cell>
          <cell r="K3">
            <v>0</v>
          </cell>
        </row>
        <row r="4">
          <cell r="B4" t="str">
            <v>Indre Missions ungdom</v>
          </cell>
          <cell r="C4" t="str">
            <v>12</v>
          </cell>
          <cell r="E4">
            <v>8.3333333333333339</v>
          </cell>
          <cell r="I4">
            <v>12000</v>
          </cell>
          <cell r="K4">
            <v>0</v>
          </cell>
        </row>
        <row r="5">
          <cell r="B5" t="str">
            <v>BIH-SAN Elmir</v>
          </cell>
          <cell r="C5" t="str">
            <v>170</v>
          </cell>
          <cell r="E5">
            <v>62.352941176470587</v>
          </cell>
          <cell r="I5">
            <v>89249.64</v>
          </cell>
          <cell r="K5">
            <v>55649.77552941176</v>
          </cell>
        </row>
        <row r="6">
          <cell r="B6" t="str">
            <v>Somalisk Kulturforening</v>
          </cell>
          <cell r="C6" t="str">
            <v>190</v>
          </cell>
          <cell r="E6">
            <v>71.05263157894737</v>
          </cell>
          <cell r="I6">
            <v>147500</v>
          </cell>
          <cell r="K6">
            <v>104802.63157894736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16" workbookViewId="0">
      <selection activeCell="E53" sqref="E53"/>
    </sheetView>
  </sheetViews>
  <sheetFormatPr defaultRowHeight="12.75" x14ac:dyDescent="0.2"/>
  <cols>
    <col min="1" max="1" width="29.7109375" customWidth="1"/>
    <col min="2" max="2" width="11.85546875" customWidth="1"/>
    <col min="3" max="3" width="13" customWidth="1"/>
    <col min="4" max="4" width="14.140625" customWidth="1"/>
    <col min="5" max="5" width="14.28515625" customWidth="1"/>
    <col min="6" max="6" width="15" customWidth="1"/>
    <col min="7" max="7" width="14.140625" customWidth="1"/>
    <col min="8" max="8" width="14.7109375" customWidth="1"/>
    <col min="9" max="9" width="11.85546875" customWidth="1"/>
  </cols>
  <sheetData>
    <row r="1" spans="1:9" ht="13.5" thickBot="1" x14ac:dyDescent="0.25"/>
    <row r="2" spans="1:9" ht="38.25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4"/>
    </row>
    <row r="3" spans="1:9" x14ac:dyDescent="0.2">
      <c r="A3" s="5" t="s">
        <v>8</v>
      </c>
      <c r="B3" s="6"/>
      <c r="C3" s="6"/>
      <c r="D3" s="7"/>
      <c r="E3" s="8"/>
      <c r="F3" s="6">
        <v>0.65</v>
      </c>
      <c r="G3" s="6">
        <v>0.75</v>
      </c>
      <c r="H3" s="6">
        <v>0.85</v>
      </c>
      <c r="I3" s="4"/>
    </row>
    <row r="4" spans="1:9" x14ac:dyDescent="0.2">
      <c r="A4" s="9" t="str">
        <f>'[1]Idrætten 2017'!B2</f>
        <v>Fredericia Roklub</v>
      </c>
      <c r="B4" s="10" t="str">
        <f>'[1]Idrætten 2017'!C2</f>
        <v>119</v>
      </c>
      <c r="C4" s="11">
        <f>'[1]Idrætten 2017'!E2</f>
        <v>66.386554621848745</v>
      </c>
      <c r="D4" s="12">
        <f>'[1]Idrætten 2017'!I2</f>
        <v>108113.43</v>
      </c>
      <c r="E4" s="13">
        <f>'[1]Idrætten 2017'!K2</f>
        <v>71772.781260504198</v>
      </c>
      <c r="F4" s="12">
        <f>$F$3*(D4-E4)</f>
        <v>23621.421680672269</v>
      </c>
      <c r="G4" s="12">
        <f>$G$3*(D4-E4)</f>
        <v>27255.486554621846</v>
      </c>
      <c r="H4" s="14">
        <f>$H$3*(D4-E4)</f>
        <v>30889.551428571423</v>
      </c>
    </row>
    <row r="5" spans="1:9" x14ac:dyDescent="0.2">
      <c r="A5" s="9" t="str">
        <f>'[1]Idrætten 2017'!B3</f>
        <v>Fredericia Sejlklub</v>
      </c>
      <c r="B5" s="10" t="str">
        <f>'[1]Idrætten 2017'!C3</f>
        <v>200</v>
      </c>
      <c r="C5" s="11">
        <f>'[1]Idrætten 2017'!E3</f>
        <v>78.5</v>
      </c>
      <c r="D5" s="12">
        <f>'[1]Idrætten 2017'!I3</f>
        <v>44376</v>
      </c>
      <c r="E5" s="13">
        <f>'[1]Idrætten 2017'!K3</f>
        <v>34835.160000000003</v>
      </c>
      <c r="F5" s="12">
        <f t="shared" ref="F5:F45" si="0">$F$3*(D5-E5)</f>
        <v>6201.5459999999975</v>
      </c>
      <c r="G5" s="12">
        <f t="shared" ref="G5:G45" si="1">$G$3*(D5-E5)</f>
        <v>7155.6299999999974</v>
      </c>
      <c r="H5" s="14">
        <f t="shared" ref="H5:H45" si="2">$H$3*(D5-E5)</f>
        <v>8109.7139999999972</v>
      </c>
    </row>
    <row r="6" spans="1:9" x14ac:dyDescent="0.2">
      <c r="A6" s="9" t="str">
        <f>'[1]Idrætten 2017'!B4</f>
        <v>Fredericia Kajakklub</v>
      </c>
      <c r="B6" s="10" t="str">
        <f>'[1]Idrætten 2017'!C4</f>
        <v>203</v>
      </c>
      <c r="C6" s="11">
        <f>'[1]Idrætten 2017'!E4</f>
        <v>76.354679802955658</v>
      </c>
      <c r="D6" s="12">
        <f>'[1]Idrætten 2017'!I4</f>
        <v>88338.53</v>
      </c>
      <c r="E6" s="13">
        <f>'[1]Idrætten 2017'!K4</f>
        <v>67450.60172413793</v>
      </c>
      <c r="F6" s="12">
        <f t="shared" si="0"/>
        <v>13577.153379310344</v>
      </c>
      <c r="G6" s="12">
        <f t="shared" si="1"/>
        <v>15665.946206896551</v>
      </c>
      <c r="H6" s="14">
        <f t="shared" si="2"/>
        <v>17754.739034482758</v>
      </c>
    </row>
    <row r="7" spans="1:9" x14ac:dyDescent="0.2">
      <c r="A7" s="9" t="str">
        <f>'[1]Idrætten 2017'!B5</f>
        <v>Dykkerklubben AKTIV</v>
      </c>
      <c r="B7" s="10" t="str">
        <f>'[1]Idrætten 2017'!C5</f>
        <v>248</v>
      </c>
      <c r="C7" s="11">
        <f>'[1]Idrætten 2017'!E5</f>
        <v>48.387096774193552</v>
      </c>
      <c r="D7" s="12">
        <f>'[1]Idrætten 2017'!I5</f>
        <v>46330.559999999998</v>
      </c>
      <c r="E7" s="13">
        <f>'[1]Idrætten 2017'!K5</f>
        <v>22418.012903225808</v>
      </c>
      <c r="F7" s="12">
        <f t="shared" si="0"/>
        <v>15543.155612903223</v>
      </c>
      <c r="G7" s="12">
        <f t="shared" si="1"/>
        <v>17934.410322580643</v>
      </c>
      <c r="H7" s="14">
        <f t="shared" si="2"/>
        <v>20325.665032258061</v>
      </c>
    </row>
    <row r="8" spans="1:9" x14ac:dyDescent="0.2">
      <c r="A8" s="9" t="str">
        <f>'[1]Idrætten 2017'!B6</f>
        <v>Skærbæk Bådeklub</v>
      </c>
      <c r="B8" s="10" t="str">
        <f>'[1]Idrætten 2017'!C6</f>
        <v>254</v>
      </c>
      <c r="C8" s="11">
        <f>'[1]Idrætten 2017'!E6</f>
        <v>83.464566929133852</v>
      </c>
      <c r="D8" s="12">
        <f>'[1]Idrætten 2017'!I6</f>
        <v>51439.5</v>
      </c>
      <c r="E8" s="13">
        <f>'[1]Idrætten 2017'!K6</f>
        <v>42933.755905511811</v>
      </c>
      <c r="F8" s="12">
        <f t="shared" si="0"/>
        <v>5528.7336614173228</v>
      </c>
      <c r="G8" s="12">
        <f t="shared" si="1"/>
        <v>6379.3080708661419</v>
      </c>
      <c r="H8" s="14">
        <f t="shared" si="2"/>
        <v>7229.882480314961</v>
      </c>
    </row>
    <row r="9" spans="1:9" x14ac:dyDescent="0.2">
      <c r="A9" s="9" t="str">
        <f>'[1]Idrætten 2017'!B7</f>
        <v>FFF Fodbold</v>
      </c>
      <c r="B9" s="10" t="str">
        <f>'[1]Idrætten 2017'!C7</f>
        <v>409</v>
      </c>
      <c r="C9" s="15">
        <f>'[1]Idrætten 2017'!E7</f>
        <v>9.7799511002444994</v>
      </c>
      <c r="D9" s="12">
        <f>'[1]Idrætten 2017'!I7</f>
        <v>766595.45</v>
      </c>
      <c r="E9" s="13">
        <f>'[1]Idrætten 2017'!K7</f>
        <v>0</v>
      </c>
      <c r="F9" s="12">
        <f t="shared" si="0"/>
        <v>498287.04249999998</v>
      </c>
      <c r="G9" s="12">
        <f t="shared" si="1"/>
        <v>574946.58749999991</v>
      </c>
      <c r="H9" s="14">
        <f t="shared" si="2"/>
        <v>651606.13249999995</v>
      </c>
    </row>
    <row r="10" spans="1:9" x14ac:dyDescent="0.2">
      <c r="A10" s="9" t="str">
        <f>'[1]Idrætten 2017'!B8</f>
        <v>KFUM Fodbold</v>
      </c>
      <c r="B10" s="10" t="str">
        <f>'[1]Idrætten 2017'!C8</f>
        <v>637</v>
      </c>
      <c r="C10" s="11">
        <f>'[1]Idrætten 2017'!E8</f>
        <v>15.54160125588697</v>
      </c>
      <c r="D10" s="12">
        <f>'[1]Idrætten 2017'!I8</f>
        <v>677135.74</v>
      </c>
      <c r="E10" s="13">
        <f>'[1]Idrætten 2017'!K8</f>
        <v>105237.73667189952</v>
      </c>
      <c r="F10" s="12">
        <f t="shared" si="0"/>
        <v>371733.70216326532</v>
      </c>
      <c r="G10" s="12">
        <f t="shared" si="1"/>
        <v>428923.50249607535</v>
      </c>
      <c r="H10" s="14">
        <f t="shared" si="2"/>
        <v>486113.30282888532</v>
      </c>
    </row>
    <row r="11" spans="1:9" x14ac:dyDescent="0.2">
      <c r="A11" s="9" t="str">
        <f>'[1]Idrætten 2017'!B9</f>
        <v>EGIF Fodbold</v>
      </c>
      <c r="B11" s="10" t="str">
        <f>'[1]Idrætten 2017'!C9</f>
        <v>slut 2015</v>
      </c>
      <c r="C11" s="11">
        <v>0</v>
      </c>
      <c r="D11" s="12">
        <f>'[1]Idrætten 2017'!I9</f>
        <v>0</v>
      </c>
      <c r="E11" s="13">
        <f>'[1]Idrætten 2017'!K9</f>
        <v>0</v>
      </c>
      <c r="F11" s="12">
        <f t="shared" si="0"/>
        <v>0</v>
      </c>
      <c r="G11" s="12">
        <f t="shared" si="1"/>
        <v>0</v>
      </c>
      <c r="H11" s="14">
        <f t="shared" si="2"/>
        <v>0</v>
      </c>
    </row>
    <row r="12" spans="1:9" x14ac:dyDescent="0.2">
      <c r="A12" s="9" t="str">
        <f>'[1]Idrætten 2017'!B10</f>
        <v>FA. Fag &amp; firma</v>
      </c>
      <c r="B12" s="10" t="str">
        <f>'[1]Idrætten 2017'!C10</f>
        <v>1985</v>
      </c>
      <c r="C12" s="11">
        <f>'[1]Idrætten 2017'!E10</f>
        <v>82.720403022670027</v>
      </c>
      <c r="D12" s="12">
        <f>'[1]Idrætten 2017'!I10</f>
        <v>329861.90999999997</v>
      </c>
      <c r="E12" s="13">
        <f>'[1]Idrætten 2017'!K10</f>
        <v>272863.10137027706</v>
      </c>
      <c r="F12" s="12">
        <f t="shared" si="0"/>
        <v>37049.225609319896</v>
      </c>
      <c r="G12" s="12">
        <f t="shared" si="1"/>
        <v>42749.106472292187</v>
      </c>
      <c r="H12" s="14">
        <f t="shared" si="2"/>
        <v>48448.987335264479</v>
      </c>
    </row>
    <row r="13" spans="1:9" x14ac:dyDescent="0.2">
      <c r="A13" s="9" t="str">
        <f>'[1]Idrætten 2017'!B11</f>
        <v>Bredstrup/Pjedsted Idrætsforening</v>
      </c>
      <c r="B13" s="10" t="str">
        <f>'[1]Idrætten 2017'!C11</f>
        <v>850</v>
      </c>
      <c r="C13" s="11">
        <f>'[1]Idrætten 2017'!E11</f>
        <v>41.882352941176471</v>
      </c>
      <c r="D13" s="12">
        <f>'[1]Idrætten 2017'!I11</f>
        <v>151705.35</v>
      </c>
      <c r="E13" s="13">
        <f>'[1]Idrætten 2017'!K11</f>
        <v>63537.770117647058</v>
      </c>
      <c r="F13" s="12">
        <f t="shared" si="0"/>
        <v>57308.92692352942</v>
      </c>
      <c r="G13" s="12">
        <f t="shared" si="1"/>
        <v>66125.684911764707</v>
      </c>
      <c r="H13" s="14">
        <f t="shared" si="2"/>
        <v>74942.442900000009</v>
      </c>
    </row>
    <row r="14" spans="1:9" x14ac:dyDescent="0.2">
      <c r="A14" s="9" t="str">
        <f>'[1]Idrætten 2017'!B12</f>
        <v>Herslev Idrætsforening</v>
      </c>
      <c r="B14" s="10" t="str">
        <f>'[1]Idrætten 2017'!C12</f>
        <v>59</v>
      </c>
      <c r="C14" s="11">
        <f>'[1]Idrætten 2017'!E12</f>
        <v>72.881355932203391</v>
      </c>
      <c r="D14" s="12">
        <f>'[1]Idrætten 2017'!I12</f>
        <v>49200</v>
      </c>
      <c r="E14" s="13">
        <f>'[1]Idrætten 2017'!K12</f>
        <v>35857.627118644064</v>
      </c>
      <c r="F14" s="12">
        <f t="shared" si="0"/>
        <v>8672.5423728813585</v>
      </c>
      <c r="G14" s="12">
        <f t="shared" si="1"/>
        <v>10006.779661016952</v>
      </c>
      <c r="H14" s="14">
        <f t="shared" si="2"/>
        <v>11341.016949152545</v>
      </c>
    </row>
    <row r="15" spans="1:9" x14ac:dyDescent="0.2">
      <c r="A15" s="9" t="str">
        <f>'[1]Idrætten 2017'!B14</f>
        <v>EGIF Rugby</v>
      </c>
      <c r="B15" s="10" t="str">
        <f>'[1]Idrætten 2017'!C14</f>
        <v>135</v>
      </c>
      <c r="C15" s="11">
        <f>'[1]Idrætten 2017'!E14</f>
        <v>38.518518518518519</v>
      </c>
      <c r="D15" s="12">
        <f>'[1]Idrætten 2017'!I14</f>
        <v>39445.39</v>
      </c>
      <c r="E15" s="13">
        <f>'[1]Idrætten 2017'!K14</f>
        <v>15193.779851851852</v>
      </c>
      <c r="F15" s="12">
        <f t="shared" si="0"/>
        <v>15763.546596296295</v>
      </c>
      <c r="G15" s="12">
        <f t="shared" si="1"/>
        <v>18188.707611111109</v>
      </c>
      <c r="H15" s="14">
        <f t="shared" si="2"/>
        <v>20613.868625925923</v>
      </c>
    </row>
    <row r="16" spans="1:9" x14ac:dyDescent="0.2">
      <c r="A16" s="9" t="str">
        <f>'[1]Idrætten 2017'!B16</f>
        <v>Fredericia Tennisklub</v>
      </c>
      <c r="B16" s="10" t="str">
        <f>'[1]Idrætten 2017'!C16</f>
        <v>144</v>
      </c>
      <c r="C16" s="11">
        <f>'[1]Idrætten 2017'!E16</f>
        <v>47.222222222222221</v>
      </c>
      <c r="D16" s="12">
        <f>'[1]Idrætten 2017'!I16</f>
        <v>29274.97</v>
      </c>
      <c r="E16" s="13">
        <f>'[1]Idrætten 2017'!K16</f>
        <v>13824.291388888891</v>
      </c>
      <c r="F16" s="12">
        <f t="shared" si="0"/>
        <v>10042.941097222221</v>
      </c>
      <c r="G16" s="12">
        <f t="shared" si="1"/>
        <v>11588.008958333332</v>
      </c>
      <c r="H16" s="14">
        <f t="shared" si="2"/>
        <v>13133.076819444444</v>
      </c>
    </row>
    <row r="17" spans="1:8" x14ac:dyDescent="0.2">
      <c r="A17" s="9" t="str">
        <f>'[1]Idrætten 2017'!B17</f>
        <v>Fredericia Sportsrideklub</v>
      </c>
      <c r="B17" s="10" t="str">
        <f>'[1]Idrætten 2017'!C17</f>
        <v>223</v>
      </c>
      <c r="C17" s="11">
        <f>'[1]Idrætten 2017'!E17</f>
        <v>13.452914798206278</v>
      </c>
      <c r="D17" s="12">
        <f>'[1]Idrætten 2017'!I17</f>
        <v>663454</v>
      </c>
      <c r="E17" s="13">
        <f>'[1]Idrætten 2017'!K17</f>
        <v>89253.901345291466</v>
      </c>
      <c r="F17" s="12">
        <f t="shared" si="0"/>
        <v>373230.06412556057</v>
      </c>
      <c r="G17" s="12">
        <f t="shared" si="1"/>
        <v>430650.07399103144</v>
      </c>
      <c r="H17" s="14">
        <f t="shared" si="2"/>
        <v>488070.08385650232</v>
      </c>
    </row>
    <row r="18" spans="1:8" x14ac:dyDescent="0.2">
      <c r="A18" s="9" t="str">
        <f>'[1]Idrætten 2017'!B19</f>
        <v>Herslev Rideklub</v>
      </c>
      <c r="B18" s="10" t="str">
        <f>'[1]Idrætten 2017'!C19</f>
        <v>96</v>
      </c>
      <c r="C18" s="15">
        <f>'[1]Idrætten 2017'!E19</f>
        <v>9.375</v>
      </c>
      <c r="D18" s="12">
        <f>'[1]Idrætten 2017'!I19</f>
        <v>229608.9</v>
      </c>
      <c r="E18" s="13">
        <f>'[1]Idrætten 2017'!K19</f>
        <v>0</v>
      </c>
      <c r="F18" s="12">
        <f t="shared" si="0"/>
        <v>149245.785</v>
      </c>
      <c r="G18" s="12">
        <f t="shared" si="1"/>
        <v>172206.67499999999</v>
      </c>
      <c r="H18" s="14">
        <f t="shared" si="2"/>
        <v>195167.565</v>
      </c>
    </row>
    <row r="19" spans="1:8" x14ac:dyDescent="0.2">
      <c r="A19" s="9" t="str">
        <f>'[1]Idrætten 2017'!B20</f>
        <v>Egum rideklub</v>
      </c>
      <c r="B19" s="10" t="str">
        <f>'[1]Idrætten 2017'!C20</f>
        <v>189</v>
      </c>
      <c r="C19" s="11">
        <f>'[1]Idrætten 2017'!E20</f>
        <v>10.582010582010582</v>
      </c>
      <c r="D19" s="12">
        <f>'[1]Idrætten 2017'!I20</f>
        <v>479037</v>
      </c>
      <c r="E19" s="13">
        <f>'[1]Idrætten 2017'!K20</f>
        <v>50691.746031746035</v>
      </c>
      <c r="F19" s="12">
        <f t="shared" si="0"/>
        <v>278424.41507936508</v>
      </c>
      <c r="G19" s="12">
        <f t="shared" si="1"/>
        <v>321258.94047619047</v>
      </c>
      <c r="H19" s="14">
        <f t="shared" si="2"/>
        <v>364093.46587301587</v>
      </c>
    </row>
    <row r="20" spans="1:8" x14ac:dyDescent="0.2">
      <c r="A20" s="9" t="str">
        <f>'[1]Idrætten 2017'!B22</f>
        <v>Fredericia Motorklub</v>
      </c>
      <c r="B20" s="10">
        <f>'[1]Idrætten 2017'!C22</f>
        <v>0</v>
      </c>
      <c r="C20" s="11">
        <f>'[1]Idrætten 2017'!E22</f>
        <v>0</v>
      </c>
      <c r="D20" s="12">
        <f>'[1]Idrætten 2017'!I22</f>
        <v>0</v>
      </c>
      <c r="E20" s="13">
        <f>'[1]Idrætten 2017'!K22</f>
        <v>0</v>
      </c>
      <c r="F20" s="12">
        <f t="shared" si="0"/>
        <v>0</v>
      </c>
      <c r="G20" s="12">
        <f t="shared" si="1"/>
        <v>0</v>
      </c>
      <c r="H20" s="14">
        <f t="shared" si="2"/>
        <v>0</v>
      </c>
    </row>
    <row r="21" spans="1:8" x14ac:dyDescent="0.2">
      <c r="A21" s="9" t="str">
        <f>'[1]Idrætten 2017'!B27</f>
        <v>Fa. Billard Klub</v>
      </c>
      <c r="B21" s="10" t="str">
        <f>'[1]Idrætten 2017'!C27</f>
        <v>48</v>
      </c>
      <c r="C21" s="11">
        <f>'[1]Idrætten 2017'!E27</f>
        <v>41.666666666666664</v>
      </c>
      <c r="D21" s="12">
        <f>'[1]Idrætten 2017'!I27</f>
        <v>189056</v>
      </c>
      <c r="E21" s="13">
        <f>'[1]Idrætten 2017'!K27</f>
        <v>78773.333333333328</v>
      </c>
      <c r="F21" s="12">
        <f t="shared" si="0"/>
        <v>71683.733333333337</v>
      </c>
      <c r="G21" s="12">
        <f t="shared" si="1"/>
        <v>82712</v>
      </c>
      <c r="H21" s="14">
        <f t="shared" si="2"/>
        <v>93740.266666666663</v>
      </c>
    </row>
    <row r="22" spans="1:8" x14ac:dyDescent="0.2">
      <c r="A22" s="9" t="str">
        <f>'[1]Idrætten 2017'!B28</f>
        <v>Fa. Golfklub</v>
      </c>
      <c r="B22" s="10" t="str">
        <f>'[1]Idrætten 2017'!C28</f>
        <v>908</v>
      </c>
      <c r="C22" s="11">
        <f>'[1]Idrætten 2017'!E28</f>
        <v>85.572687224669608</v>
      </c>
      <c r="D22" s="12">
        <f>'[1]Idrætten 2017'!I28</f>
        <v>335465</v>
      </c>
      <c r="E22" s="13">
        <f>'[1]Idrætten 2017'!K28</f>
        <v>287066.41519823787</v>
      </c>
      <c r="F22" s="12">
        <f t="shared" si="0"/>
        <v>31459.080121145387</v>
      </c>
      <c r="G22" s="12">
        <f t="shared" si="1"/>
        <v>36298.938601321599</v>
      </c>
      <c r="H22" s="14">
        <f t="shared" si="2"/>
        <v>41138.797081497811</v>
      </c>
    </row>
    <row r="23" spans="1:8" x14ac:dyDescent="0.2">
      <c r="A23" s="9" t="str">
        <f>'[1]Idrætten 2017'!B29</f>
        <v>BUDOKAN Fredericia</v>
      </c>
      <c r="B23" s="10" t="str">
        <f>'[1]Idrætten 2017'!C29</f>
        <v>98</v>
      </c>
      <c r="C23" s="15">
        <f>'[1]Idrætten 2017'!E29</f>
        <v>9.183673469387756</v>
      </c>
      <c r="D23" s="12">
        <f>'[1]Idrætten 2017'!I29</f>
        <v>52539.59</v>
      </c>
      <c r="E23" s="13">
        <f>'[1]Idrætten 2017'!K29</f>
        <v>0</v>
      </c>
      <c r="F23" s="12">
        <f t="shared" si="0"/>
        <v>34150.733500000002</v>
      </c>
      <c r="G23" s="12">
        <f t="shared" si="1"/>
        <v>39404.692499999997</v>
      </c>
      <c r="H23" s="14">
        <f t="shared" si="2"/>
        <v>44658.651499999993</v>
      </c>
    </row>
    <row r="24" spans="1:8" x14ac:dyDescent="0.2">
      <c r="A24" s="9" t="str">
        <f>'[1]Idrætten 2017'!B30</f>
        <v>Teakwon - Do</v>
      </c>
      <c r="B24" s="10" t="str">
        <f>'[1]Idrætten 2017'!C30</f>
        <v>112</v>
      </c>
      <c r="C24" s="11">
        <f>'[1]Idrætten 2017'!E30</f>
        <v>20.535714285714285</v>
      </c>
      <c r="D24" s="12">
        <f>'[1]Idrætten 2017'!I30</f>
        <v>207319.72</v>
      </c>
      <c r="E24" s="13">
        <f>'[1]Idrætten 2017'!K30</f>
        <v>42574.585357142852</v>
      </c>
      <c r="F24" s="12">
        <f t="shared" si="0"/>
        <v>107084.33751785716</v>
      </c>
      <c r="G24" s="12">
        <f t="shared" si="1"/>
        <v>123558.85098214287</v>
      </c>
      <c r="H24" s="14">
        <f t="shared" si="2"/>
        <v>140033.36444642858</v>
      </c>
    </row>
    <row r="25" spans="1:8" x14ac:dyDescent="0.2">
      <c r="A25" s="9" t="str">
        <f>'[1]Idrætten 2017'!B34</f>
        <v>FROS</v>
      </c>
      <c r="B25" s="10" t="str">
        <f>'[1]Idrætten 2017'!C34</f>
        <v>68</v>
      </c>
      <c r="C25" s="11">
        <f>'[1]Idrætten 2017'!E34</f>
        <v>57.352941176470587</v>
      </c>
      <c r="D25" s="12">
        <f>'[1]Idrætten 2017'!I34</f>
        <v>19158.52</v>
      </c>
      <c r="E25" s="13">
        <f>'[1]Idrætten 2017'!K34</f>
        <v>10987.974705882352</v>
      </c>
      <c r="F25" s="12">
        <f t="shared" si="0"/>
        <v>5310.8544411764715</v>
      </c>
      <c r="G25" s="12">
        <f t="shared" si="1"/>
        <v>6127.9089705882361</v>
      </c>
      <c r="H25" s="14">
        <f t="shared" si="2"/>
        <v>6944.9635000000007</v>
      </c>
    </row>
    <row r="26" spans="1:8" x14ac:dyDescent="0.2">
      <c r="A26" s="9" t="str">
        <f>'[1]Idrætten 2017'!B35</f>
        <v>KIF</v>
      </c>
      <c r="B26" s="10" t="str">
        <f>'[1]Idrætten 2017'!C35</f>
        <v>583</v>
      </c>
      <c r="C26" s="11">
        <f>'[1]Idrætten 2017'!E35</f>
        <v>60.548885077186966</v>
      </c>
      <c r="D26" s="12">
        <f>'[1]Idrætten 2017'!I35</f>
        <v>22320</v>
      </c>
      <c r="E26" s="13">
        <f>'[1]Idrætten 2017'!K35</f>
        <v>13514.511149228132</v>
      </c>
      <c r="F26" s="12">
        <f t="shared" si="0"/>
        <v>5723.5677530017147</v>
      </c>
      <c r="G26" s="12">
        <f t="shared" si="1"/>
        <v>6604.1166380789009</v>
      </c>
      <c r="H26" s="14">
        <f t="shared" si="2"/>
        <v>7484.6655231560871</v>
      </c>
    </row>
    <row r="27" spans="1:8" x14ac:dyDescent="0.2">
      <c r="A27" s="9" t="str">
        <f>'[1]Idrætten 2017'!B36</f>
        <v>AMO</v>
      </c>
      <c r="B27" s="10" t="str">
        <f>'[1]Idrætten 2017'!C36</f>
        <v>148</v>
      </c>
      <c r="C27" s="11">
        <f>'[1]Idrætten 2017'!E36</f>
        <v>0</v>
      </c>
      <c r="D27" s="12">
        <f>'[1]Idrætten 2017'!I36</f>
        <v>2900</v>
      </c>
      <c r="E27" s="13">
        <f>'[1]Idrætten 2017'!K36</f>
        <v>0</v>
      </c>
      <c r="F27" s="12">
        <f t="shared" si="0"/>
        <v>1885</v>
      </c>
      <c r="G27" s="12">
        <f t="shared" si="1"/>
        <v>2175</v>
      </c>
      <c r="H27" s="14">
        <f t="shared" si="2"/>
        <v>2465</v>
      </c>
    </row>
    <row r="28" spans="1:8" x14ac:dyDescent="0.2">
      <c r="A28" s="9" t="str">
        <f>'[1]Idrætten 2017'!B42</f>
        <v>EGIF Tennisklub</v>
      </c>
      <c r="B28" s="10" t="str">
        <f>'[1]Idrætten 2017'!C42</f>
        <v>170</v>
      </c>
      <c r="C28" s="11">
        <f>'[1]Idrætten 2017'!E42</f>
        <v>67.058823529411768</v>
      </c>
      <c r="D28" s="12">
        <f>'[1]Idrætten 2017'!I42</f>
        <v>28379.93</v>
      </c>
      <c r="E28" s="13">
        <f>'[1]Idrætten 2017'!K42</f>
        <v>19031.247176470588</v>
      </c>
      <c r="F28" s="12">
        <f t="shared" si="0"/>
        <v>6076.6438352941186</v>
      </c>
      <c r="G28" s="12">
        <f t="shared" si="1"/>
        <v>7011.5121176470593</v>
      </c>
      <c r="H28" s="14">
        <f t="shared" si="2"/>
        <v>7946.3804</v>
      </c>
    </row>
    <row r="29" spans="1:8" x14ac:dyDescent="0.2">
      <c r="A29" s="16" t="s">
        <v>9</v>
      </c>
      <c r="B29" s="9"/>
      <c r="C29" s="9"/>
      <c r="D29" s="9"/>
      <c r="E29" s="13"/>
      <c r="F29" s="12">
        <f t="shared" si="0"/>
        <v>0</v>
      </c>
      <c r="G29" s="12">
        <f t="shared" si="1"/>
        <v>0</v>
      </c>
      <c r="H29" s="14">
        <f t="shared" si="2"/>
        <v>0</v>
      </c>
    </row>
    <row r="30" spans="1:8" x14ac:dyDescent="0.2">
      <c r="A30" s="9" t="str">
        <f>'[1]Spejder 2017'!B3</f>
        <v>FDF Fa. 2 Chr. Sogn</v>
      </c>
      <c r="B30" s="10" t="str">
        <f>'[1]Spejder 2017'!C3</f>
        <v>59</v>
      </c>
      <c r="C30" s="11">
        <f>'[1]Spejder 2017'!E3</f>
        <v>10.169491525423728</v>
      </c>
      <c r="D30" s="12">
        <f>'[1]Spejder 2017'!I3</f>
        <v>143765.66</v>
      </c>
      <c r="E30" s="13">
        <f>'[1]Spejder 2017'!K3</f>
        <v>14620.236610169492</v>
      </c>
      <c r="F30" s="12">
        <f t="shared" si="0"/>
        <v>83944.525203389829</v>
      </c>
      <c r="G30" s="12">
        <f t="shared" si="1"/>
        <v>96859.067542372883</v>
      </c>
      <c r="H30" s="14">
        <f t="shared" si="2"/>
        <v>109773.60988135594</v>
      </c>
    </row>
    <row r="31" spans="1:8" x14ac:dyDescent="0.2">
      <c r="A31" s="9" t="str">
        <f>'[1]Spejder 2017'!B4</f>
        <v>FDF Søndermarken</v>
      </c>
      <c r="B31" s="10" t="str">
        <f>'[1]Spejder 2017'!C4</f>
        <v>130</v>
      </c>
      <c r="C31" s="11">
        <f>'[1]Spejder 2017'!E4</f>
        <v>6.1538461538461542</v>
      </c>
      <c r="D31" s="12">
        <f>'[1]Spejder 2017'!I4</f>
        <v>205391.01</v>
      </c>
      <c r="E31" s="13">
        <f>'[1]Spejder 2017'!K4</f>
        <v>0</v>
      </c>
      <c r="F31" s="12">
        <f t="shared" si="0"/>
        <v>133504.15650000001</v>
      </c>
      <c r="G31" s="12">
        <f t="shared" si="1"/>
        <v>154043.25750000001</v>
      </c>
      <c r="H31" s="14">
        <f t="shared" si="2"/>
        <v>174582.3585</v>
      </c>
    </row>
    <row r="32" spans="1:8" x14ac:dyDescent="0.2">
      <c r="A32" s="9" t="str">
        <f>'[1]Spejder 2017'!B7</f>
        <v>FDF Vejlby Sogn</v>
      </c>
      <c r="B32" s="10" t="str">
        <f>'[1]Spejder 2017'!C7</f>
        <v>50</v>
      </c>
      <c r="C32" s="11">
        <f>'[1]Spejder 2017'!E7</f>
        <v>0</v>
      </c>
      <c r="D32" s="12">
        <f>'[1]Spejder 2017'!I7</f>
        <v>123723.89</v>
      </c>
      <c r="E32" s="13">
        <f>'[1]Spejder 2017'!K7</f>
        <v>0</v>
      </c>
      <c r="F32" s="12">
        <f t="shared" si="0"/>
        <v>80420.5285</v>
      </c>
      <c r="G32" s="12">
        <f t="shared" si="1"/>
        <v>92792.917499999996</v>
      </c>
      <c r="H32" s="14">
        <f t="shared" si="2"/>
        <v>105165.30649999999</v>
      </c>
    </row>
    <row r="33" spans="1:8" x14ac:dyDescent="0.2">
      <c r="A33" s="9" t="str">
        <f>'[1]Spejder 2017'!B9</f>
        <v>KFUM Bulow gruppe</v>
      </c>
      <c r="B33" s="10" t="str">
        <f>'[1]Spejder 2017'!C9</f>
        <v>96</v>
      </c>
      <c r="C33" s="11">
        <f>'[1]Spejder 2017'!E9</f>
        <v>4.166666666666667</v>
      </c>
      <c r="D33" s="12">
        <f>'[1]Spejder 2017'!I9</f>
        <v>85055</v>
      </c>
      <c r="E33" s="13">
        <f>'[1]Spejder 2017'!K9</f>
        <v>0</v>
      </c>
      <c r="F33" s="12">
        <f t="shared" si="0"/>
        <v>55285.75</v>
      </c>
      <c r="G33" s="12">
        <f t="shared" si="1"/>
        <v>63791.25</v>
      </c>
      <c r="H33" s="14">
        <f t="shared" si="2"/>
        <v>72296.75</v>
      </c>
    </row>
    <row r="34" spans="1:8" x14ac:dyDescent="0.2">
      <c r="A34" s="9" t="str">
        <f>'[1]Spejder 2017'!B10</f>
        <v>KFUF Olaf Rye gruppe</v>
      </c>
      <c r="B34" s="10" t="str">
        <f>'[1]Spejder 2017'!C10</f>
        <v>57</v>
      </c>
      <c r="C34" s="11">
        <f>'[1]Spejder 2017'!E10</f>
        <v>1.7543859649122806</v>
      </c>
      <c r="D34" s="12">
        <f>'[1]Spejder 2017'!I10</f>
        <v>100557</v>
      </c>
      <c r="E34" s="13">
        <f>'[1]Spejder 2017'!K10</f>
        <v>0</v>
      </c>
      <c r="F34" s="12">
        <f t="shared" si="0"/>
        <v>65362.05</v>
      </c>
      <c r="G34" s="12">
        <f t="shared" si="1"/>
        <v>75417.75</v>
      </c>
      <c r="H34" s="14">
        <f t="shared" si="2"/>
        <v>85473.45</v>
      </c>
    </row>
    <row r="35" spans="1:8" x14ac:dyDescent="0.2">
      <c r="A35" s="9" t="str">
        <f>'[1]Spejder 2017'!B11</f>
        <v>KFUM Peder griib</v>
      </c>
      <c r="B35" s="10" t="str">
        <f>'[1]Spejder 2017'!C11</f>
        <v>34</v>
      </c>
      <c r="C35" s="11">
        <f>'[1]Spejder 2017'!E11</f>
        <v>29.411764705882351</v>
      </c>
      <c r="D35" s="12">
        <f>'[1]Spejder 2017'!I11</f>
        <v>56697.71</v>
      </c>
      <c r="E35" s="13">
        <f>'[1]Spejder 2017'!K11</f>
        <v>16675.797058823529</v>
      </c>
      <c r="F35" s="12">
        <f t="shared" si="0"/>
        <v>26014.24341176471</v>
      </c>
      <c r="G35" s="12">
        <f t="shared" si="1"/>
        <v>30016.434705882355</v>
      </c>
      <c r="H35" s="14">
        <f t="shared" si="2"/>
        <v>34018.626000000004</v>
      </c>
    </row>
    <row r="36" spans="1:8" x14ac:dyDescent="0.2">
      <c r="A36" s="9" t="str">
        <f>'[1]Spejder 2017'!B12</f>
        <v>KFUM Skærbæk</v>
      </c>
      <c r="B36" s="10" t="str">
        <f>'[1]Spejder 2017'!C12</f>
        <v>69</v>
      </c>
      <c r="C36" s="11">
        <f>'[1]Spejder 2017'!E12</f>
        <v>0</v>
      </c>
      <c r="D36" s="12">
        <f>'[1]Spejder 2017'!I12</f>
        <v>113751.7</v>
      </c>
      <c r="E36" s="13">
        <f>'[1]Spejder 2017'!K12</f>
        <v>0</v>
      </c>
      <c r="F36" s="12">
        <f t="shared" si="0"/>
        <v>73938.604999999996</v>
      </c>
      <c r="G36" s="12">
        <f t="shared" si="1"/>
        <v>85313.774999999994</v>
      </c>
      <c r="H36" s="14">
        <f t="shared" si="2"/>
        <v>96688.944999999992</v>
      </c>
    </row>
    <row r="37" spans="1:8" x14ac:dyDescent="0.2">
      <c r="A37" s="9" t="str">
        <f>'[1]Spejder 2017'!B13</f>
        <v>KFUM Taulov gruppe</v>
      </c>
      <c r="B37" s="10" t="str">
        <f>'[1]Spejder 2017'!C13</f>
        <v>79</v>
      </c>
      <c r="C37" s="11">
        <f>'[1]Spejder 2017'!E13</f>
        <v>0</v>
      </c>
      <c r="D37" s="12">
        <f>'[1]Spejder 2017'!I13</f>
        <v>61972.23</v>
      </c>
      <c r="E37" s="13">
        <f>'[1]Spejder 2017'!K13</f>
        <v>0</v>
      </c>
      <c r="F37" s="12">
        <f t="shared" si="0"/>
        <v>40281.949500000002</v>
      </c>
      <c r="G37" s="12">
        <f t="shared" si="1"/>
        <v>46479.172500000001</v>
      </c>
      <c r="H37" s="14">
        <f t="shared" si="2"/>
        <v>52676.395499999999</v>
      </c>
    </row>
    <row r="38" spans="1:8" x14ac:dyDescent="0.2">
      <c r="A38" s="9" t="str">
        <f>'[1]Spejder 2017'!B15</f>
        <v>Fæstningsgruppen</v>
      </c>
      <c r="B38" s="10" t="str">
        <f>'[1]Spejder 2017'!C15</f>
        <v>83</v>
      </c>
      <c r="C38" s="11">
        <f>'[1]Spejder 2017'!E15</f>
        <v>0</v>
      </c>
      <c r="D38" s="12">
        <f>'[1]Spejder 2017'!I15</f>
        <v>92500</v>
      </c>
      <c r="E38" s="13">
        <f>'[1]Spejder 2017'!K15</f>
        <v>0</v>
      </c>
      <c r="F38" s="12">
        <f t="shared" si="0"/>
        <v>60125</v>
      </c>
      <c r="G38" s="12">
        <f t="shared" si="1"/>
        <v>69375</v>
      </c>
      <c r="H38" s="14">
        <f t="shared" si="2"/>
        <v>78625</v>
      </c>
    </row>
    <row r="39" spans="1:8" x14ac:dyDescent="0.2">
      <c r="A39" s="9" t="str">
        <f>'[1]Spejder 2017'!B16</f>
        <v>Elbogruppen</v>
      </c>
      <c r="B39" s="10" t="str">
        <f>'[1]Spejder 2017'!C16</f>
        <v>31</v>
      </c>
      <c r="C39" s="11">
        <f>'[1]Spejder 2017'!E16</f>
        <v>0</v>
      </c>
      <c r="D39" s="12">
        <f>'[1]Spejder 2017'!I16</f>
        <v>84170</v>
      </c>
      <c r="E39" s="13">
        <f>'[1]Spejder 2017'!K16</f>
        <v>0</v>
      </c>
      <c r="F39" s="12">
        <f t="shared" si="0"/>
        <v>54710.5</v>
      </c>
      <c r="G39" s="12">
        <f t="shared" si="1"/>
        <v>63127.5</v>
      </c>
      <c r="H39" s="14">
        <f t="shared" si="2"/>
        <v>71544.5</v>
      </c>
    </row>
    <row r="40" spans="1:8" x14ac:dyDescent="0.2">
      <c r="A40" s="16" t="s">
        <v>10</v>
      </c>
      <c r="B40" s="9"/>
      <c r="C40" s="9"/>
      <c r="D40" s="9"/>
      <c r="E40" s="13"/>
      <c r="F40" s="12">
        <f t="shared" si="0"/>
        <v>0</v>
      </c>
      <c r="G40" s="12">
        <f t="shared" si="1"/>
        <v>0</v>
      </c>
      <c r="H40" s="14">
        <f t="shared" si="2"/>
        <v>0</v>
      </c>
    </row>
    <row r="41" spans="1:8" x14ac:dyDescent="0.2">
      <c r="A41" s="9" t="str">
        <f>'[1]Andre 2017'!B2</f>
        <v>Kenpo Selfdefence</v>
      </c>
      <c r="B41" s="10" t="str">
        <f>'[1]Andre 2017'!C2</f>
        <v>45</v>
      </c>
      <c r="C41" s="11">
        <f>'[1]Andre 2017'!E2</f>
        <v>24.444444444444443</v>
      </c>
      <c r="D41" s="17">
        <f>'[1]Andre 2017'!I2</f>
        <v>57168.09</v>
      </c>
      <c r="E41" s="13">
        <f>'[1]Andre 2017'!K2</f>
        <v>13974.421999999997</v>
      </c>
      <c r="F41" s="12">
        <f t="shared" si="0"/>
        <v>28075.8842</v>
      </c>
      <c r="G41" s="12">
        <f t="shared" si="1"/>
        <v>32395.250999999997</v>
      </c>
      <c r="H41" s="14">
        <f t="shared" si="2"/>
        <v>36714.6178</v>
      </c>
    </row>
    <row r="42" spans="1:8" x14ac:dyDescent="0.2">
      <c r="A42" s="9" t="str">
        <f>'[1]Andre 2017'!B3</f>
        <v>Apostolsk kirkes B &amp; U</v>
      </c>
      <c r="B42" s="10" t="str">
        <f>'[1]Andre 2017'!C3</f>
        <v>30</v>
      </c>
      <c r="C42" s="11">
        <f>'[1]Andre 2017'!E3</f>
        <v>0</v>
      </c>
      <c r="D42" s="17">
        <f>'[1]Andre 2017'!I3</f>
        <v>30000</v>
      </c>
      <c r="E42" s="13">
        <f>'[1]Andre 2017'!K3</f>
        <v>0</v>
      </c>
      <c r="F42" s="12">
        <f t="shared" si="0"/>
        <v>19500</v>
      </c>
      <c r="G42" s="12">
        <f t="shared" si="1"/>
        <v>22500</v>
      </c>
      <c r="H42" s="14">
        <f t="shared" si="2"/>
        <v>25500</v>
      </c>
    </row>
    <row r="43" spans="1:8" x14ac:dyDescent="0.2">
      <c r="A43" s="9" t="str">
        <f>'[1]Andre 2017'!B4</f>
        <v>Indre Missions ungdom</v>
      </c>
      <c r="B43" s="10" t="str">
        <f>'[1]Andre 2017'!C4</f>
        <v>12</v>
      </c>
      <c r="C43" s="11">
        <f>'[1]Andre 2017'!E4</f>
        <v>8.3333333333333339</v>
      </c>
      <c r="D43" s="17">
        <f>'[1]Andre 2017'!I4</f>
        <v>12000</v>
      </c>
      <c r="E43" s="13">
        <f>'[1]Andre 2017'!K4</f>
        <v>0</v>
      </c>
      <c r="F43" s="12">
        <f t="shared" si="0"/>
        <v>7800</v>
      </c>
      <c r="G43" s="12">
        <f t="shared" si="1"/>
        <v>9000</v>
      </c>
      <c r="H43" s="14">
        <f t="shared" si="2"/>
        <v>10200</v>
      </c>
    </row>
    <row r="44" spans="1:8" x14ac:dyDescent="0.2">
      <c r="A44" s="9" t="str">
        <f>'[1]Andre 2017'!B5</f>
        <v>BIH-SAN Elmir</v>
      </c>
      <c r="B44" s="10" t="str">
        <f>'[1]Andre 2017'!C5</f>
        <v>170</v>
      </c>
      <c r="C44" s="11">
        <f>'[1]Andre 2017'!E5</f>
        <v>62.352941176470587</v>
      </c>
      <c r="D44" s="17">
        <f>'[1]Andre 2017'!I5</f>
        <v>89249.64</v>
      </c>
      <c r="E44" s="13">
        <f>'[1]Andre 2017'!K5</f>
        <v>55649.77552941176</v>
      </c>
      <c r="F44" s="12">
        <f t="shared" si="0"/>
        <v>21839.911905882356</v>
      </c>
      <c r="G44" s="12">
        <f t="shared" si="1"/>
        <v>25199.898352941178</v>
      </c>
      <c r="H44" s="14">
        <f t="shared" si="2"/>
        <v>28559.884800000003</v>
      </c>
    </row>
    <row r="45" spans="1:8" x14ac:dyDescent="0.2">
      <c r="A45" s="9" t="str">
        <f>'[1]Andre 2017'!B6</f>
        <v>Somalisk Kulturforening</v>
      </c>
      <c r="B45" s="10" t="str">
        <f>'[1]Andre 2017'!C6</f>
        <v>190</v>
      </c>
      <c r="C45" s="11">
        <f>'[1]Andre 2017'!E6</f>
        <v>71.05263157894737</v>
      </c>
      <c r="D45" s="17">
        <f>'[1]Andre 2017'!I6</f>
        <v>147500</v>
      </c>
      <c r="E45" s="13">
        <f>'[1]Andre 2017'!K6</f>
        <v>104802.63157894736</v>
      </c>
      <c r="F45" s="12">
        <f t="shared" si="0"/>
        <v>27753.289473684217</v>
      </c>
      <c r="G45" s="12">
        <f t="shared" si="1"/>
        <v>32023.026315789481</v>
      </c>
      <c r="H45" s="14">
        <f t="shared" si="2"/>
        <v>36292.76315789474</v>
      </c>
    </row>
    <row r="46" spans="1:8" x14ac:dyDescent="0.2">
      <c r="A46" s="9"/>
      <c r="B46" s="9"/>
      <c r="C46" s="9"/>
      <c r="D46" s="9"/>
      <c r="E46" s="13"/>
      <c r="F46" s="9"/>
      <c r="G46" s="9"/>
      <c r="H46" s="14"/>
    </row>
    <row r="47" spans="1:8" x14ac:dyDescent="0.2">
      <c r="A47" s="9"/>
      <c r="B47" s="9"/>
      <c r="C47" s="9"/>
      <c r="D47" s="9"/>
      <c r="E47" s="13"/>
      <c r="F47" s="9"/>
      <c r="G47" s="9"/>
      <c r="H47" s="9"/>
    </row>
    <row r="48" spans="1:8" x14ac:dyDescent="0.2">
      <c r="A48" s="18" t="s">
        <v>11</v>
      </c>
      <c r="B48" s="9"/>
      <c r="C48" s="9"/>
      <c r="D48" s="19">
        <f>SUM(D4:D47)</f>
        <v>6014557.419999999</v>
      </c>
      <c r="E48" s="20">
        <f>SUM(E4:E47)</f>
        <v>1543541.1953872733</v>
      </c>
      <c r="F48" s="19">
        <f>SUM(F4:F47)</f>
        <v>2906160.5459982725</v>
      </c>
      <c r="G48" s="19">
        <f>SUM(G4:G47)</f>
        <v>3353262.1684595449</v>
      </c>
      <c r="H48" s="19">
        <f>SUM(H4:H47)</f>
        <v>3800363.7909208187</v>
      </c>
    </row>
    <row r="49" spans="1:8" x14ac:dyDescent="0.2">
      <c r="A49" s="9"/>
      <c r="B49" s="9"/>
      <c r="C49" s="9"/>
      <c r="D49" s="9"/>
      <c r="E49" s="9"/>
      <c r="F49" s="9"/>
      <c r="G49" s="9"/>
      <c r="H49" s="9"/>
    </row>
    <row r="50" spans="1:8" x14ac:dyDescent="0.2">
      <c r="A50" s="25" t="s">
        <v>12</v>
      </c>
      <c r="B50" s="26"/>
      <c r="C50" s="26"/>
      <c r="D50" s="27"/>
      <c r="E50" s="21"/>
      <c r="F50" s="22" t="s">
        <v>13</v>
      </c>
      <c r="G50" s="22">
        <f>G48-F48</f>
        <v>447101.6224612724</v>
      </c>
      <c r="H50" s="22">
        <f>H48-F48</f>
        <v>894203.2449225462</v>
      </c>
    </row>
    <row r="51" spans="1:8" x14ac:dyDescent="0.2">
      <c r="A51" s="9"/>
      <c r="B51" s="9"/>
      <c r="C51" s="9"/>
      <c r="D51" s="9"/>
      <c r="E51" s="9"/>
      <c r="F51" s="9"/>
      <c r="G51" s="9"/>
      <c r="H51" s="9"/>
    </row>
    <row r="52" spans="1:8" ht="38.25" x14ac:dyDescent="0.2">
      <c r="A52" s="18" t="s">
        <v>14</v>
      </c>
      <c r="B52" s="20">
        <f>0.65*D48</f>
        <v>3909462.3229999994</v>
      </c>
      <c r="C52" s="9"/>
      <c r="D52" s="23" t="s">
        <v>15</v>
      </c>
      <c r="E52" s="24">
        <f>0.65*(D48-E48)</f>
        <v>2906160.545998272</v>
      </c>
      <c r="F52" s="9"/>
      <c r="G52" s="9"/>
      <c r="H52" s="9"/>
    </row>
  </sheetData>
  <mergeCells count="1">
    <mergeCell ref="A50:D5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Test fra 65-75%-85%</vt:lpstr>
    </vt:vector>
  </TitlesOfParts>
  <Company>Fredericia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Birgitte Langkilde Jakobsen</dc:creator>
  <cp:lastModifiedBy>Birgitte Langkilde Jakobsen</cp:lastModifiedBy>
  <dcterms:created xsi:type="dcterms:W3CDTF">2017-08-25T09:01:42Z</dcterms:created>
  <dcterms:modified xsi:type="dcterms:W3CDTF">2017-08-25T09:07:29Z</dcterms:modified>
</cp:coreProperties>
</file>